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3170" tabRatio="619"/>
  </bookViews>
  <sheets>
    <sheet name="Voorblad - Frontpage" sheetId="9" r:id="rId1"/>
    <sheet name="Zonder verblijf - Without Accom" sheetId="6" r:id="rId2"/>
    <sheet name="Kamers 3p - Rooms 3p" sheetId="3" r:id="rId3"/>
    <sheet name="Kamers 4p - Rooms 4p" sheetId="11" r:id="rId4"/>
    <sheet name="Kamers 5p - Rooms 5p" sheetId="12" r:id="rId5"/>
    <sheet name="Keuzelijsten" sheetId="7" state="hidden" r:id="rId6"/>
    <sheet name="Prijzen" sheetId="10" state="hidden" r:id="rId7"/>
  </sheets>
  <definedNames>
    <definedName name="_xlnm.Print_Titles" localSheetId="4">'Kamers 5p - Rooms 5p'!$1:$8</definedName>
    <definedName name="GekozenTaal">'Voorblad - Frontpage'!$D$9</definedName>
    <definedName name="K_AankomstDatum">Keuzelijsten!$A$2:$A$5</definedName>
    <definedName name="K_Taal">Keuzelijsten!$E$2:$E$3</definedName>
    <definedName name="K_Vertrekdatum">Keuzelijsten!$B$2:$B$5</definedName>
    <definedName name="T_Shirt_Maat">Keuzelijsten!$A$9:$A$16</definedName>
    <definedName name="Taal">Keuzelijsten!$E$2:$E$3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9" l="1"/>
  <c r="G83" i="12" l="1"/>
  <c r="G82" i="12"/>
  <c r="G79" i="12"/>
  <c r="G78" i="12"/>
  <c r="G77" i="12"/>
  <c r="G74" i="12"/>
  <c r="G73" i="12"/>
  <c r="G72" i="12"/>
  <c r="G69" i="12"/>
  <c r="G68" i="12"/>
  <c r="G67" i="12"/>
  <c r="G64" i="12"/>
  <c r="G63" i="12"/>
  <c r="G62" i="12"/>
  <c r="G59" i="12"/>
  <c r="G58" i="12"/>
  <c r="G57" i="12"/>
  <c r="G54" i="12"/>
  <c r="G53" i="12"/>
  <c r="G52" i="12"/>
  <c r="G49" i="12"/>
  <c r="G48" i="12"/>
  <c r="G47" i="12"/>
  <c r="G44" i="12"/>
  <c r="G43" i="12"/>
  <c r="G42" i="12"/>
  <c r="G39" i="12"/>
  <c r="G38" i="12"/>
  <c r="G37" i="12"/>
  <c r="G34" i="12"/>
  <c r="G33" i="12"/>
  <c r="G32" i="12"/>
  <c r="G29" i="12"/>
  <c r="G28" i="12"/>
  <c r="G27" i="12"/>
  <c r="G24" i="12"/>
  <c r="I54" i="7" l="1"/>
  <c r="E46" i="9" s="1"/>
  <c r="I55" i="7"/>
  <c r="E47" i="9" s="1"/>
  <c r="R7" i="6" l="1"/>
  <c r="Q7" i="6"/>
  <c r="P7" i="6"/>
  <c r="O7" i="6"/>
  <c r="N7" i="6"/>
  <c r="M7" i="6"/>
  <c r="L7" i="6"/>
  <c r="K7" i="6"/>
  <c r="J7" i="6"/>
  <c r="I7" i="6"/>
  <c r="H7" i="6"/>
  <c r="G7" i="6"/>
  <c r="F7" i="6"/>
  <c r="R6" i="6"/>
  <c r="Q6" i="6"/>
  <c r="P6" i="6"/>
  <c r="O6" i="6"/>
  <c r="N6" i="6"/>
  <c r="M6" i="6"/>
  <c r="L6" i="6"/>
  <c r="K6" i="6"/>
  <c r="J6" i="6"/>
  <c r="I6" i="6"/>
  <c r="H6" i="6"/>
  <c r="G6" i="6"/>
  <c r="F6" i="6"/>
  <c r="BF21" i="11" l="1"/>
  <c r="BD21" i="11"/>
  <c r="BC21" i="11"/>
  <c r="G23" i="12" l="1"/>
  <c r="G22" i="12"/>
  <c r="G19" i="12"/>
  <c r="G18" i="12"/>
  <c r="G17" i="12"/>
  <c r="G14" i="12"/>
  <c r="G13" i="12"/>
  <c r="G12" i="12"/>
  <c r="G9" i="12"/>
  <c r="AY83" i="12"/>
  <c r="AX83" i="12"/>
  <c r="AZ83" i="12" s="1"/>
  <c r="AV83" i="12"/>
  <c r="AY82" i="12"/>
  <c r="AX82" i="12"/>
  <c r="AV82" i="12"/>
  <c r="AY81" i="12"/>
  <c r="AX81" i="12"/>
  <c r="AV81" i="12"/>
  <c r="AY80" i="12"/>
  <c r="AX80" i="12"/>
  <c r="AV80" i="12"/>
  <c r="AY79" i="12"/>
  <c r="AX79" i="12"/>
  <c r="AZ79" i="12" s="1"/>
  <c r="AV79" i="12"/>
  <c r="AY78" i="12"/>
  <c r="AX78" i="12"/>
  <c r="AV78" i="12"/>
  <c r="AY77" i="12"/>
  <c r="AX77" i="12"/>
  <c r="AV77" i="12"/>
  <c r="AY76" i="12"/>
  <c r="AX76" i="12"/>
  <c r="AV76" i="12"/>
  <c r="AY75" i="12"/>
  <c r="AX75" i="12"/>
  <c r="AV75" i="12"/>
  <c r="AY74" i="12"/>
  <c r="AX74" i="12"/>
  <c r="AV74" i="12"/>
  <c r="AY73" i="12"/>
  <c r="AX73" i="12"/>
  <c r="AV73" i="12"/>
  <c r="AY72" i="12"/>
  <c r="AX72" i="12"/>
  <c r="AV72" i="12"/>
  <c r="AY71" i="12"/>
  <c r="AX71" i="12"/>
  <c r="AZ71" i="12" s="1"/>
  <c r="AV71" i="12"/>
  <c r="AY70" i="12"/>
  <c r="AX70" i="12"/>
  <c r="AV70" i="12"/>
  <c r="AY69" i="12"/>
  <c r="AX69" i="12"/>
  <c r="AV69" i="12"/>
  <c r="AY68" i="12"/>
  <c r="AX68" i="12"/>
  <c r="AV68" i="12"/>
  <c r="AY67" i="12"/>
  <c r="AX67" i="12"/>
  <c r="AV67" i="12"/>
  <c r="AY66" i="12"/>
  <c r="AX66" i="12"/>
  <c r="AV66" i="12"/>
  <c r="AY65" i="12"/>
  <c r="AX65" i="12"/>
  <c r="AV65" i="12"/>
  <c r="AY64" i="12"/>
  <c r="AX64" i="12"/>
  <c r="AV64" i="12"/>
  <c r="AY63" i="12"/>
  <c r="AX63" i="12"/>
  <c r="AZ63" i="12" s="1"/>
  <c r="AV63" i="12"/>
  <c r="AY62" i="12"/>
  <c r="AX62" i="12"/>
  <c r="AV62" i="12"/>
  <c r="AY61" i="12"/>
  <c r="AX61" i="12"/>
  <c r="AV61" i="12"/>
  <c r="AY60" i="12"/>
  <c r="AX60" i="12"/>
  <c r="AV60" i="12"/>
  <c r="AY59" i="12"/>
  <c r="AX59" i="12"/>
  <c r="AV59" i="12"/>
  <c r="AY58" i="12"/>
  <c r="AX58" i="12"/>
  <c r="AV58" i="12"/>
  <c r="AY57" i="12"/>
  <c r="AX57" i="12"/>
  <c r="AV57" i="12"/>
  <c r="AY56" i="12"/>
  <c r="AX56" i="12"/>
  <c r="AV56" i="12"/>
  <c r="AY55" i="12"/>
  <c r="AX55" i="12"/>
  <c r="AZ55" i="12" s="1"/>
  <c r="AV55" i="12"/>
  <c r="AY54" i="12"/>
  <c r="AX54" i="12"/>
  <c r="AV54" i="12"/>
  <c r="AY53" i="12"/>
  <c r="AX53" i="12"/>
  <c r="AV53" i="12"/>
  <c r="AY52" i="12"/>
  <c r="AX52" i="12"/>
  <c r="AV52" i="12"/>
  <c r="AY51" i="12"/>
  <c r="AX51" i="12"/>
  <c r="AV51" i="12"/>
  <c r="AY50" i="12"/>
  <c r="AX50" i="12"/>
  <c r="AV50" i="12"/>
  <c r="AY49" i="12"/>
  <c r="AX49" i="12"/>
  <c r="AV49" i="12"/>
  <c r="AY48" i="12"/>
  <c r="AX48" i="12"/>
  <c r="AV48" i="12"/>
  <c r="AY47" i="12"/>
  <c r="AX47" i="12"/>
  <c r="AZ47" i="12" s="1"/>
  <c r="AV47" i="12"/>
  <c r="AY46" i="12"/>
  <c r="AX46" i="12"/>
  <c r="AV46" i="12"/>
  <c r="AY45" i="12"/>
  <c r="AX45" i="12"/>
  <c r="AV45" i="12"/>
  <c r="AY44" i="12"/>
  <c r="AX44" i="12"/>
  <c r="AV44" i="12"/>
  <c r="AY43" i="12"/>
  <c r="AX43" i="12"/>
  <c r="AV43" i="12"/>
  <c r="AY42" i="12"/>
  <c r="AX42" i="12"/>
  <c r="AV42" i="12"/>
  <c r="AY41" i="12"/>
  <c r="AZ41" i="12" s="1"/>
  <c r="AX41" i="12"/>
  <c r="AV41" i="12"/>
  <c r="AY40" i="12"/>
  <c r="AX40" i="12"/>
  <c r="AV40" i="12"/>
  <c r="AY39" i="12"/>
  <c r="AX39" i="12"/>
  <c r="AZ39" i="12" s="1"/>
  <c r="AV39" i="12"/>
  <c r="AY38" i="12"/>
  <c r="AX38" i="12"/>
  <c r="AV38" i="12"/>
  <c r="AY37" i="12"/>
  <c r="AX37" i="12"/>
  <c r="AV37" i="12"/>
  <c r="AY36" i="12"/>
  <c r="AX36" i="12"/>
  <c r="AV36" i="12"/>
  <c r="AY35" i="12"/>
  <c r="AX35" i="12"/>
  <c r="AV35" i="12"/>
  <c r="AY34" i="12"/>
  <c r="AX34" i="12"/>
  <c r="AV34" i="12"/>
  <c r="AY33" i="12"/>
  <c r="AX33" i="12"/>
  <c r="AV33" i="12"/>
  <c r="AY32" i="12"/>
  <c r="AX32" i="12"/>
  <c r="AV32" i="12"/>
  <c r="AY31" i="12"/>
  <c r="AX31" i="12"/>
  <c r="AZ31" i="12" s="1"/>
  <c r="AV31" i="12"/>
  <c r="AY30" i="12"/>
  <c r="AX30" i="12"/>
  <c r="AV30" i="12"/>
  <c r="AY29" i="12"/>
  <c r="AX29" i="12"/>
  <c r="AV29" i="12"/>
  <c r="AY28" i="12"/>
  <c r="AX28" i="12"/>
  <c r="AV28" i="12"/>
  <c r="AY27" i="12"/>
  <c r="AX27" i="12"/>
  <c r="AV27" i="12"/>
  <c r="AY26" i="12"/>
  <c r="AX26" i="12"/>
  <c r="AV26" i="12"/>
  <c r="AY25" i="12"/>
  <c r="AZ25" i="12" s="1"/>
  <c r="AX25" i="12"/>
  <c r="AV25" i="12"/>
  <c r="AY24" i="12"/>
  <c r="AX24" i="12"/>
  <c r="AV24" i="12"/>
  <c r="AY23" i="12"/>
  <c r="AX23" i="12"/>
  <c r="AZ23" i="12" s="1"/>
  <c r="AV23" i="12"/>
  <c r="AY22" i="12"/>
  <c r="AX22" i="12"/>
  <c r="AZ22" i="12" s="1"/>
  <c r="AV22" i="12"/>
  <c r="AY21" i="12"/>
  <c r="AX21" i="12"/>
  <c r="AV21" i="12"/>
  <c r="AY20" i="12"/>
  <c r="AX20" i="12"/>
  <c r="AV20" i="12"/>
  <c r="AY19" i="12"/>
  <c r="AX19" i="12"/>
  <c r="AV19" i="12"/>
  <c r="AY18" i="12"/>
  <c r="AX18" i="12"/>
  <c r="AV18" i="12"/>
  <c r="AY17" i="12"/>
  <c r="AX17" i="12"/>
  <c r="AV17" i="12"/>
  <c r="AY16" i="12"/>
  <c r="AX16" i="12"/>
  <c r="AV16" i="12"/>
  <c r="AY15" i="12"/>
  <c r="AX15" i="12"/>
  <c r="AV15" i="12"/>
  <c r="AY14" i="12"/>
  <c r="AX14" i="12"/>
  <c r="AV14" i="12"/>
  <c r="AY13" i="12"/>
  <c r="AX13" i="12"/>
  <c r="AV13" i="12"/>
  <c r="AY12" i="12"/>
  <c r="AX12" i="12"/>
  <c r="AV12" i="12"/>
  <c r="AY11" i="12"/>
  <c r="AX11" i="12"/>
  <c r="AV11" i="12"/>
  <c r="AY10" i="12"/>
  <c r="AX10" i="12"/>
  <c r="AV10" i="12"/>
  <c r="AY9" i="12"/>
  <c r="AX9" i="12"/>
  <c r="AV9" i="12"/>
  <c r="AY21" i="11"/>
  <c r="AZ21" i="11" s="1"/>
  <c r="AX21" i="11"/>
  <c r="AV21" i="11"/>
  <c r="AZ20" i="11"/>
  <c r="AY20" i="11"/>
  <c r="AX20" i="11"/>
  <c r="AV20" i="11"/>
  <c r="AY19" i="11"/>
  <c r="AX19" i="11"/>
  <c r="AZ19" i="11" s="1"/>
  <c r="AV19" i="11"/>
  <c r="AY18" i="11"/>
  <c r="AX18" i="11"/>
  <c r="AZ18" i="11" s="1"/>
  <c r="AV18" i="11"/>
  <c r="AY17" i="11"/>
  <c r="AX17" i="11"/>
  <c r="AV17" i="11"/>
  <c r="AY16" i="11"/>
  <c r="AX16" i="11"/>
  <c r="AV16" i="11"/>
  <c r="AY15" i="11"/>
  <c r="AX15" i="11"/>
  <c r="AV15" i="11"/>
  <c r="AY14" i="11"/>
  <c r="AX14" i="11"/>
  <c r="AZ14" i="11" s="1"/>
  <c r="AV14" i="11"/>
  <c r="AY13" i="11"/>
  <c r="AX13" i="11"/>
  <c r="AV13" i="11"/>
  <c r="AY12" i="11"/>
  <c r="AX12" i="11"/>
  <c r="AV12" i="11"/>
  <c r="AY11" i="11"/>
  <c r="AX11" i="11"/>
  <c r="AV11" i="11"/>
  <c r="AY10" i="11"/>
  <c r="AX10" i="11"/>
  <c r="AV10" i="11"/>
  <c r="AY9" i="11"/>
  <c r="AX9" i="11"/>
  <c r="AV9" i="11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AY41" i="3"/>
  <c r="AX41" i="3"/>
  <c r="AV41" i="3"/>
  <c r="AY40" i="3"/>
  <c r="AX40" i="3"/>
  <c r="AV40" i="3"/>
  <c r="AY39" i="3"/>
  <c r="AX39" i="3"/>
  <c r="AV39" i="3"/>
  <c r="AY38" i="3"/>
  <c r="AX38" i="3"/>
  <c r="AV38" i="3"/>
  <c r="AY37" i="3"/>
  <c r="AX37" i="3"/>
  <c r="AV37" i="3"/>
  <c r="AY36" i="3"/>
  <c r="AX36" i="3"/>
  <c r="AV36" i="3"/>
  <c r="AY35" i="3"/>
  <c r="AX35" i="3"/>
  <c r="AV35" i="3"/>
  <c r="AY34" i="3"/>
  <c r="AX34" i="3"/>
  <c r="AV34" i="3"/>
  <c r="AY33" i="3"/>
  <c r="AX33" i="3"/>
  <c r="AV33" i="3"/>
  <c r="AY32" i="3"/>
  <c r="AX32" i="3"/>
  <c r="AV32" i="3"/>
  <c r="AY31" i="3"/>
  <c r="AX31" i="3"/>
  <c r="AV31" i="3"/>
  <c r="AY30" i="3"/>
  <c r="AX30" i="3"/>
  <c r="AV30" i="3"/>
  <c r="AY29" i="3"/>
  <c r="AX29" i="3"/>
  <c r="AV29" i="3"/>
  <c r="AY28" i="3"/>
  <c r="AX28" i="3"/>
  <c r="AV28" i="3"/>
  <c r="AY27" i="3"/>
  <c r="AX27" i="3"/>
  <c r="AV27" i="3"/>
  <c r="AY26" i="3"/>
  <c r="AX26" i="3"/>
  <c r="AV26" i="3"/>
  <c r="AY25" i="3"/>
  <c r="AX25" i="3"/>
  <c r="AV25" i="3"/>
  <c r="AY24" i="3"/>
  <c r="AX24" i="3"/>
  <c r="AV24" i="3"/>
  <c r="AY23" i="3"/>
  <c r="AX23" i="3"/>
  <c r="AV23" i="3"/>
  <c r="AY22" i="3"/>
  <c r="AX22" i="3"/>
  <c r="AZ22" i="3" s="1"/>
  <c r="AV22" i="3"/>
  <c r="AY21" i="3"/>
  <c r="AX21" i="3"/>
  <c r="AV21" i="3"/>
  <c r="AY20" i="3"/>
  <c r="AX20" i="3"/>
  <c r="AV20" i="3"/>
  <c r="AY19" i="3"/>
  <c r="AX19" i="3"/>
  <c r="AV19" i="3"/>
  <c r="AY18" i="3"/>
  <c r="AX18" i="3"/>
  <c r="AV18" i="3"/>
  <c r="AY17" i="3"/>
  <c r="AX17" i="3"/>
  <c r="AV17" i="3"/>
  <c r="AY16" i="3"/>
  <c r="AX16" i="3"/>
  <c r="AV16" i="3"/>
  <c r="AY15" i="3"/>
  <c r="AX15" i="3"/>
  <c r="AV15" i="3"/>
  <c r="AY14" i="3"/>
  <c r="AX14" i="3"/>
  <c r="AV14" i="3"/>
  <c r="AY13" i="3"/>
  <c r="AX13" i="3"/>
  <c r="AV13" i="3"/>
  <c r="AY12" i="3"/>
  <c r="AX12" i="3"/>
  <c r="AV12" i="3"/>
  <c r="AY11" i="3"/>
  <c r="AX11" i="3"/>
  <c r="AZ11" i="3" s="1"/>
  <c r="AV11" i="3"/>
  <c r="AY10" i="3"/>
  <c r="AX10" i="3"/>
  <c r="AZ10" i="3" s="1"/>
  <c r="AV10" i="3"/>
  <c r="AY9" i="3"/>
  <c r="AX9" i="3"/>
  <c r="AV9" i="3"/>
  <c r="AZ18" i="12" l="1"/>
  <c r="BD18" i="12" s="1"/>
  <c r="AZ77" i="12"/>
  <c r="BC77" i="12" s="1"/>
  <c r="AZ37" i="12"/>
  <c r="BB37" i="12" s="1"/>
  <c r="BF37" i="12" s="1"/>
  <c r="AZ42" i="12"/>
  <c r="BD42" i="12" s="1"/>
  <c r="AZ45" i="12"/>
  <c r="BB45" i="12" s="1"/>
  <c r="BF45" i="12" s="1"/>
  <c r="AZ53" i="12"/>
  <c r="BC53" i="12" s="1"/>
  <c r="AZ61" i="12"/>
  <c r="BD61" i="12" s="1"/>
  <c r="AZ69" i="12"/>
  <c r="AZ35" i="12"/>
  <c r="BB35" i="12" s="1"/>
  <c r="BF35" i="12" s="1"/>
  <c r="AZ75" i="12"/>
  <c r="BC75" i="12" s="1"/>
  <c r="AZ80" i="12"/>
  <c r="BB80" i="12" s="1"/>
  <c r="BF80" i="12" s="1"/>
  <c r="AZ36" i="12"/>
  <c r="AZ44" i="12"/>
  <c r="BB44" i="12" s="1"/>
  <c r="BF44" i="12" s="1"/>
  <c r="AZ52" i="12"/>
  <c r="AZ60" i="12"/>
  <c r="BD60" i="12" s="1"/>
  <c r="AZ68" i="12"/>
  <c r="AZ81" i="12"/>
  <c r="BD81" i="12" s="1"/>
  <c r="AZ15" i="11"/>
  <c r="BB15" i="11" s="1"/>
  <c r="BF15" i="11" s="1"/>
  <c r="AZ37" i="3"/>
  <c r="BB37" i="3" s="1"/>
  <c r="BF37" i="3" s="1"/>
  <c r="AZ35" i="3"/>
  <c r="AZ33" i="3"/>
  <c r="BC33" i="3" s="1"/>
  <c r="AZ23" i="3"/>
  <c r="AZ39" i="3"/>
  <c r="AZ27" i="3"/>
  <c r="BC27" i="3" s="1"/>
  <c r="AZ31" i="3"/>
  <c r="BD31" i="3" s="1"/>
  <c r="AZ26" i="3"/>
  <c r="BD26" i="3" s="1"/>
  <c r="AZ16" i="12"/>
  <c r="BD16" i="12" s="1"/>
  <c r="AZ19" i="12"/>
  <c r="BB19" i="12" s="1"/>
  <c r="BF19" i="12" s="1"/>
  <c r="AZ20" i="12"/>
  <c r="BD20" i="12" s="1"/>
  <c r="AZ11" i="11"/>
  <c r="BC11" i="11" s="1"/>
  <c r="AZ16" i="11"/>
  <c r="BC16" i="11" s="1"/>
  <c r="AZ12" i="11"/>
  <c r="BB12" i="11" s="1"/>
  <c r="BF12" i="11" s="1"/>
  <c r="AZ10" i="11"/>
  <c r="BD10" i="11" s="1"/>
  <c r="AZ15" i="3"/>
  <c r="BC15" i="3" s="1"/>
  <c r="AZ13" i="3"/>
  <c r="BD13" i="3" s="1"/>
  <c r="BC20" i="12"/>
  <c r="BC80" i="12"/>
  <c r="AZ17" i="12"/>
  <c r="BB17" i="12" s="1"/>
  <c r="BF17" i="12" s="1"/>
  <c r="BD22" i="12"/>
  <c r="BC22" i="12"/>
  <c r="BC83" i="12"/>
  <c r="BD83" i="12"/>
  <c r="AZ15" i="12"/>
  <c r="AZ30" i="12"/>
  <c r="AZ33" i="12"/>
  <c r="BB33" i="12" s="1"/>
  <c r="BF33" i="12" s="1"/>
  <c r="AZ38" i="12"/>
  <c r="BB38" i="12" s="1"/>
  <c r="BF38" i="12" s="1"/>
  <c r="BC23" i="12"/>
  <c r="BD23" i="12"/>
  <c r="BD47" i="12"/>
  <c r="BC47" i="12"/>
  <c r="BD63" i="12"/>
  <c r="BC63" i="12"/>
  <c r="AZ34" i="12"/>
  <c r="BB34" i="12" s="1"/>
  <c r="BF34" i="12" s="1"/>
  <c r="BD79" i="12"/>
  <c r="BC79" i="12"/>
  <c r="BB41" i="12"/>
  <c r="BF41" i="12" s="1"/>
  <c r="BC41" i="12"/>
  <c r="BD41" i="12"/>
  <c r="BC60" i="12"/>
  <c r="BC31" i="12"/>
  <c r="BD31" i="12"/>
  <c r="BC55" i="12"/>
  <c r="BD55" i="12"/>
  <c r="BC37" i="12"/>
  <c r="BD37" i="12"/>
  <c r="BC69" i="12"/>
  <c r="BD69" i="12"/>
  <c r="BC25" i="12"/>
  <c r="BD25" i="12"/>
  <c r="BD36" i="12"/>
  <c r="BC36" i="12"/>
  <c r="BD52" i="12"/>
  <c r="BC52" i="12"/>
  <c r="BD68" i="12"/>
  <c r="BC68" i="12"/>
  <c r="BC81" i="12"/>
  <c r="BD39" i="12"/>
  <c r="BC39" i="12"/>
  <c r="BD71" i="12"/>
  <c r="BC71" i="12"/>
  <c r="AZ14" i="12"/>
  <c r="AZ24" i="12"/>
  <c r="AZ48" i="12"/>
  <c r="AZ56" i="12"/>
  <c r="AZ64" i="12"/>
  <c r="AZ72" i="12"/>
  <c r="BD12" i="11"/>
  <c r="BC20" i="11"/>
  <c r="BD20" i="11"/>
  <c r="BD14" i="11"/>
  <c r="BC14" i="11"/>
  <c r="AZ17" i="11"/>
  <c r="BB17" i="11" s="1"/>
  <c r="BF17" i="11" s="1"/>
  <c r="BF19" i="11"/>
  <c r="BD18" i="11"/>
  <c r="BC18" i="11"/>
  <c r="BD11" i="11"/>
  <c r="BD19" i="11"/>
  <c r="BC19" i="11"/>
  <c r="AZ13" i="11"/>
  <c r="AZ9" i="11"/>
  <c r="BC10" i="3"/>
  <c r="BD10" i="3"/>
  <c r="BC23" i="3"/>
  <c r="BD23" i="3"/>
  <c r="AZ18" i="3"/>
  <c r="BC26" i="3"/>
  <c r="AZ36" i="3"/>
  <c r="BB36" i="3" s="1"/>
  <c r="BF36" i="3" s="1"/>
  <c r="BD39" i="3"/>
  <c r="BC39" i="3"/>
  <c r="BD33" i="3"/>
  <c r="AZ20" i="3"/>
  <c r="BB20" i="3" s="1"/>
  <c r="BF20" i="3" s="1"/>
  <c r="AZ21" i="3"/>
  <c r="AZ29" i="3"/>
  <c r="BB29" i="3" s="1"/>
  <c r="BF29" i="3" s="1"/>
  <c r="AZ34" i="3"/>
  <c r="BB34" i="3" s="1"/>
  <c r="BF34" i="3" s="1"/>
  <c r="AZ19" i="3"/>
  <c r="BB19" i="3" s="1"/>
  <c r="BF19" i="3" s="1"/>
  <c r="BD22" i="3"/>
  <c r="BC22" i="3"/>
  <c r="BD11" i="3"/>
  <c r="BC11" i="3"/>
  <c r="AZ17" i="3"/>
  <c r="BB17" i="3" s="1"/>
  <c r="BF17" i="3" s="1"/>
  <c r="BD35" i="3"/>
  <c r="BC35" i="3"/>
  <c r="AZ38" i="3"/>
  <c r="AZ9" i="12"/>
  <c r="BB36" i="12"/>
  <c r="BF36" i="12" s="1"/>
  <c r="AZ10" i="12"/>
  <c r="AZ11" i="12"/>
  <c r="AZ12" i="12"/>
  <c r="AZ49" i="12"/>
  <c r="AZ50" i="12"/>
  <c r="BB50" i="12" s="1"/>
  <c r="BF50" i="12" s="1"/>
  <c r="AZ57" i="12"/>
  <c r="AZ58" i="12"/>
  <c r="AZ65" i="12"/>
  <c r="BB65" i="12" s="1"/>
  <c r="BF65" i="12" s="1"/>
  <c r="AZ66" i="12"/>
  <c r="AZ73" i="12"/>
  <c r="BB73" i="12" s="1"/>
  <c r="BF73" i="12" s="1"/>
  <c r="AZ74" i="12"/>
  <c r="BB74" i="12" s="1"/>
  <c r="BF74" i="12" s="1"/>
  <c r="AZ13" i="12"/>
  <c r="AZ46" i="12"/>
  <c r="BB46" i="12" s="1"/>
  <c r="BF46" i="12" s="1"/>
  <c r="AZ54" i="12"/>
  <c r="BB54" i="12" s="1"/>
  <c r="BF54" i="12" s="1"/>
  <c r="AZ62" i="12"/>
  <c r="BB62" i="12" s="1"/>
  <c r="BF62" i="12" s="1"/>
  <c r="AZ70" i="12"/>
  <c r="BB70" i="12" s="1"/>
  <c r="BF70" i="12" s="1"/>
  <c r="AZ82" i="12"/>
  <c r="AZ21" i="12"/>
  <c r="AZ26" i="12"/>
  <c r="AZ27" i="12"/>
  <c r="AZ28" i="12"/>
  <c r="AZ29" i="12"/>
  <c r="AZ40" i="12"/>
  <c r="BB40" i="12" s="1"/>
  <c r="BF40" i="12" s="1"/>
  <c r="AZ43" i="12"/>
  <c r="BB43" i="12" s="1"/>
  <c r="BF43" i="12" s="1"/>
  <c r="AZ51" i="12"/>
  <c r="BB51" i="12" s="1"/>
  <c r="BF51" i="12" s="1"/>
  <c r="AZ59" i="12"/>
  <c r="AZ67" i="12"/>
  <c r="AZ76" i="12"/>
  <c r="BB76" i="12" s="1"/>
  <c r="BF76" i="12" s="1"/>
  <c r="AZ78" i="12"/>
  <c r="BB78" i="12" s="1"/>
  <c r="BF78" i="12" s="1"/>
  <c r="BB24" i="12"/>
  <c r="BF24" i="12" s="1"/>
  <c r="BB39" i="12"/>
  <c r="BF39" i="12" s="1"/>
  <c r="BB69" i="12"/>
  <c r="BF69" i="12" s="1"/>
  <c r="BB12" i="12"/>
  <c r="BF12" i="12" s="1"/>
  <c r="BB20" i="12"/>
  <c r="BF20" i="12" s="1"/>
  <c r="BB25" i="12"/>
  <c r="BF25" i="12" s="1"/>
  <c r="BB14" i="12"/>
  <c r="BF14" i="12" s="1"/>
  <c r="BB22" i="12"/>
  <c r="BF22" i="12" s="1"/>
  <c r="BB18" i="12"/>
  <c r="BF18" i="12" s="1"/>
  <c r="BB23" i="12"/>
  <c r="BF23" i="12" s="1"/>
  <c r="BB31" i="12"/>
  <c r="BF31" i="12" s="1"/>
  <c r="BB53" i="12"/>
  <c r="BF53" i="12" s="1"/>
  <c r="BB83" i="12"/>
  <c r="BF83" i="12" s="1"/>
  <c r="BB81" i="12"/>
  <c r="BF81" i="12" s="1"/>
  <c r="BB75" i="12"/>
  <c r="BF75" i="12" s="1"/>
  <c r="AZ32" i="12"/>
  <c r="BB47" i="12"/>
  <c r="BF47" i="12" s="1"/>
  <c r="BB52" i="12"/>
  <c r="BF52" i="12" s="1"/>
  <c r="BB55" i="12"/>
  <c r="BF55" i="12" s="1"/>
  <c r="BB63" i="12"/>
  <c r="BF63" i="12" s="1"/>
  <c r="BB68" i="12"/>
  <c r="BF68" i="12" s="1"/>
  <c r="BB71" i="12"/>
  <c r="BF71" i="12" s="1"/>
  <c r="BB79" i="12"/>
  <c r="BF79" i="12" s="1"/>
  <c r="BB18" i="11"/>
  <c r="BF18" i="11" s="1"/>
  <c r="BB11" i="11"/>
  <c r="BF11" i="11" s="1"/>
  <c r="BB13" i="11"/>
  <c r="BF13" i="11" s="1"/>
  <c r="BB14" i="11"/>
  <c r="BF14" i="11" s="1"/>
  <c r="BB19" i="11"/>
  <c r="BB21" i="11"/>
  <c r="BB20" i="11"/>
  <c r="BF20" i="11" s="1"/>
  <c r="AZ24" i="3"/>
  <c r="AZ40" i="3"/>
  <c r="AZ12" i="3"/>
  <c r="AZ28" i="3"/>
  <c r="AZ9" i="3"/>
  <c r="AZ14" i="3"/>
  <c r="BB14" i="3" s="1"/>
  <c r="BF14" i="3" s="1"/>
  <c r="AZ16" i="3"/>
  <c r="BB16" i="3" s="1"/>
  <c r="BF16" i="3" s="1"/>
  <c r="AZ25" i="3"/>
  <c r="AZ30" i="3"/>
  <c r="AZ32" i="3"/>
  <c r="BB32" i="3" s="1"/>
  <c r="BF32" i="3" s="1"/>
  <c r="AZ41" i="3"/>
  <c r="BB22" i="3"/>
  <c r="BF22" i="3" s="1"/>
  <c r="BB26" i="3"/>
  <c r="BF26" i="3" s="1"/>
  <c r="BB33" i="3"/>
  <c r="BF33" i="3" s="1"/>
  <c r="BB38" i="3"/>
  <c r="BF38" i="3" s="1"/>
  <c r="BB24" i="3"/>
  <c r="BF24" i="3" s="1"/>
  <c r="BB10" i="3"/>
  <c r="BF10" i="3" s="1"/>
  <c r="BB21" i="3"/>
  <c r="BF21" i="3" s="1"/>
  <c r="BB11" i="3"/>
  <c r="BF11" i="3" s="1"/>
  <c r="BB23" i="3"/>
  <c r="BF23" i="3" s="1"/>
  <c r="BB35" i="3"/>
  <c r="BF35" i="3" s="1"/>
  <c r="BB39" i="3"/>
  <c r="BF39" i="3" s="1"/>
  <c r="BC44" i="12" l="1"/>
  <c r="BH44" i="12" s="1"/>
  <c r="J44" i="12" s="1"/>
  <c r="K44" i="12" s="1"/>
  <c r="BD77" i="12"/>
  <c r="BH77" i="12" s="1"/>
  <c r="J77" i="12" s="1"/>
  <c r="K77" i="12" s="1"/>
  <c r="BB77" i="12"/>
  <c r="BF77" i="12" s="1"/>
  <c r="BD44" i="12"/>
  <c r="BC42" i="12"/>
  <c r="BC18" i="12"/>
  <c r="BC35" i="12"/>
  <c r="BH35" i="12" s="1"/>
  <c r="J35" i="12" s="1"/>
  <c r="K35" i="12" s="1"/>
  <c r="BB42" i="12"/>
  <c r="BF42" i="12" s="1"/>
  <c r="BD35" i="12"/>
  <c r="BD80" i="12"/>
  <c r="BH80" i="12" s="1"/>
  <c r="J80" i="12" s="1"/>
  <c r="K80" i="12" s="1"/>
  <c r="BD45" i="12"/>
  <c r="BC45" i="12"/>
  <c r="BD75" i="12"/>
  <c r="BB60" i="12"/>
  <c r="BF60" i="12" s="1"/>
  <c r="BC61" i="12"/>
  <c r="BD53" i="12"/>
  <c r="BH41" i="12"/>
  <c r="J41" i="12" s="1"/>
  <c r="K41" i="12" s="1"/>
  <c r="BB61" i="12"/>
  <c r="BF61" i="12" s="1"/>
  <c r="BH61" i="12" s="1"/>
  <c r="J61" i="12" s="1"/>
  <c r="K61" i="12" s="1"/>
  <c r="BD15" i="11"/>
  <c r="BC15" i="11"/>
  <c r="BC37" i="3"/>
  <c r="BB31" i="3"/>
  <c r="BF31" i="3" s="1"/>
  <c r="BB27" i="3"/>
  <c r="BF27" i="3" s="1"/>
  <c r="BD37" i="3"/>
  <c r="BD27" i="3"/>
  <c r="BC31" i="3"/>
  <c r="BH31" i="3" s="1"/>
  <c r="J31" i="3" s="1"/>
  <c r="K31" i="3" s="1"/>
  <c r="BB15" i="3"/>
  <c r="BF15" i="3" s="1"/>
  <c r="BB16" i="12"/>
  <c r="BF16" i="12" s="1"/>
  <c r="BC16" i="12"/>
  <c r="BC19" i="12"/>
  <c r="BD19" i="12"/>
  <c r="BH19" i="12"/>
  <c r="J19" i="12" s="1"/>
  <c r="K19" i="12" s="1"/>
  <c r="BB16" i="11"/>
  <c r="BF16" i="11" s="1"/>
  <c r="BD16" i="11"/>
  <c r="BB10" i="11"/>
  <c r="BF10" i="11" s="1"/>
  <c r="BC10" i="11"/>
  <c r="BC12" i="11"/>
  <c r="BH12" i="11" s="1"/>
  <c r="J12" i="11" s="1"/>
  <c r="K12" i="11" s="1"/>
  <c r="BD15" i="3"/>
  <c r="BC13" i="3"/>
  <c r="BB13" i="3"/>
  <c r="BF13" i="3" s="1"/>
  <c r="BB9" i="12"/>
  <c r="BF9" i="12" s="1"/>
  <c r="BC9" i="12"/>
  <c r="BD9" i="12"/>
  <c r="BC29" i="12"/>
  <c r="BD29" i="12"/>
  <c r="BD34" i="12"/>
  <c r="BC34" i="12"/>
  <c r="BD32" i="12"/>
  <c r="BC32" i="12"/>
  <c r="BC67" i="12"/>
  <c r="BD67" i="12"/>
  <c r="BD26" i="12"/>
  <c r="BC26" i="12"/>
  <c r="BD12" i="12"/>
  <c r="BC12" i="12"/>
  <c r="BB59" i="12"/>
  <c r="BF59" i="12" s="1"/>
  <c r="BD59" i="12"/>
  <c r="BC59" i="12"/>
  <c r="BC21" i="12"/>
  <c r="BD21" i="12"/>
  <c r="BC73" i="12"/>
  <c r="BD73" i="12"/>
  <c r="BD11" i="12"/>
  <c r="BC11" i="12"/>
  <c r="BD30" i="12"/>
  <c r="BC30" i="12"/>
  <c r="BD51" i="12"/>
  <c r="BC51" i="12"/>
  <c r="BD82" i="12"/>
  <c r="BC82" i="12"/>
  <c r="BB66" i="12"/>
  <c r="BF66" i="12" s="1"/>
  <c r="BD66" i="12"/>
  <c r="BC66" i="12"/>
  <c r="BD10" i="12"/>
  <c r="BC10" i="12"/>
  <c r="BB72" i="12"/>
  <c r="BD72" i="12"/>
  <c r="BC72" i="12"/>
  <c r="BB82" i="12"/>
  <c r="BF82" i="12" s="1"/>
  <c r="BB67" i="12"/>
  <c r="BF67" i="12" s="1"/>
  <c r="BB26" i="12"/>
  <c r="BF26" i="12" s="1"/>
  <c r="BB30" i="12"/>
  <c r="BF30" i="12" s="1"/>
  <c r="BC43" i="12"/>
  <c r="BD43" i="12"/>
  <c r="BD70" i="12"/>
  <c r="BC70" i="12"/>
  <c r="BH70" i="12" s="1"/>
  <c r="J70" i="12" s="1"/>
  <c r="K70" i="12" s="1"/>
  <c r="BC65" i="12"/>
  <c r="BH65" i="12" s="1"/>
  <c r="J65" i="12" s="1"/>
  <c r="K65" i="12" s="1"/>
  <c r="BD65" i="12"/>
  <c r="BC17" i="12"/>
  <c r="BD17" i="12"/>
  <c r="BD40" i="12"/>
  <c r="BC40" i="12"/>
  <c r="BH40" i="12" s="1"/>
  <c r="J40" i="12" s="1"/>
  <c r="K40" i="12" s="1"/>
  <c r="BB64" i="12"/>
  <c r="BD64" i="12"/>
  <c r="BC64" i="12"/>
  <c r="BC15" i="12"/>
  <c r="BD15" i="12"/>
  <c r="BC57" i="12"/>
  <c r="BD57" i="12"/>
  <c r="BD78" i="12"/>
  <c r="BC78" i="12"/>
  <c r="BD28" i="12"/>
  <c r="BC28" i="12"/>
  <c r="BD46" i="12"/>
  <c r="BC46" i="12"/>
  <c r="BH46" i="12" s="1"/>
  <c r="J46" i="12" s="1"/>
  <c r="K46" i="12" s="1"/>
  <c r="BD50" i="12"/>
  <c r="BC50" i="12"/>
  <c r="BB56" i="12"/>
  <c r="BD56" i="12"/>
  <c r="BC56" i="12"/>
  <c r="BD14" i="12"/>
  <c r="BC14" i="12"/>
  <c r="BH14" i="12" s="1"/>
  <c r="J14" i="12" s="1"/>
  <c r="K14" i="12" s="1"/>
  <c r="BD38" i="12"/>
  <c r="BC38" i="12"/>
  <c r="BD58" i="12"/>
  <c r="BC58" i="12"/>
  <c r="BD24" i="12"/>
  <c r="BC24" i="12"/>
  <c r="BB15" i="12"/>
  <c r="BF15" i="12" s="1"/>
  <c r="BD76" i="12"/>
  <c r="BC76" i="12"/>
  <c r="BH76" i="12" s="1"/>
  <c r="J76" i="12" s="1"/>
  <c r="K76" i="12" s="1"/>
  <c r="BB27" i="12"/>
  <c r="BF27" i="12" s="1"/>
  <c r="BD27" i="12"/>
  <c r="BC27" i="12"/>
  <c r="BC13" i="12"/>
  <c r="BD13" i="12"/>
  <c r="BB49" i="12"/>
  <c r="BF49" i="12" s="1"/>
  <c r="BC49" i="12"/>
  <c r="BD49" i="12"/>
  <c r="BD62" i="12"/>
  <c r="BC62" i="12"/>
  <c r="BD54" i="12"/>
  <c r="BC54" i="12"/>
  <c r="BB58" i="12"/>
  <c r="BF58" i="12" s="1"/>
  <c r="BD74" i="12"/>
  <c r="BC74" i="12"/>
  <c r="BH74" i="12" s="1"/>
  <c r="J74" i="12" s="1"/>
  <c r="K74" i="12" s="1"/>
  <c r="AG74" i="12" s="1"/>
  <c r="BB48" i="12"/>
  <c r="BF48" i="12" s="1"/>
  <c r="BD48" i="12"/>
  <c r="BC48" i="12"/>
  <c r="BC33" i="12"/>
  <c r="BD33" i="12"/>
  <c r="BD17" i="11"/>
  <c r="BC17" i="11"/>
  <c r="BH17" i="11" s="1"/>
  <c r="J17" i="11" s="1"/>
  <c r="K17" i="11" s="1"/>
  <c r="BD9" i="11"/>
  <c r="BC9" i="11"/>
  <c r="BD13" i="11"/>
  <c r="BC13" i="11"/>
  <c r="BB9" i="11"/>
  <c r="BF9" i="11" s="1"/>
  <c r="BD36" i="3"/>
  <c r="BC36" i="3"/>
  <c r="BH36" i="3" s="1"/>
  <c r="J36" i="3" s="1"/>
  <c r="K36" i="3" s="1"/>
  <c r="BD41" i="3"/>
  <c r="BC41" i="3"/>
  <c r="BC12" i="3"/>
  <c r="BD12" i="3"/>
  <c r="BB12" i="3"/>
  <c r="BF12" i="3" s="1"/>
  <c r="BC32" i="3"/>
  <c r="BD32" i="3"/>
  <c r="BC40" i="3"/>
  <c r="BD40" i="3"/>
  <c r="BC20" i="3"/>
  <c r="BD20" i="3"/>
  <c r="BB30" i="3"/>
  <c r="BF30" i="3" s="1"/>
  <c r="BD30" i="3"/>
  <c r="BC30" i="3"/>
  <c r="BD25" i="3"/>
  <c r="BC25" i="3"/>
  <c r="BD17" i="3"/>
  <c r="BC17" i="3"/>
  <c r="BC34" i="3"/>
  <c r="BD34" i="3"/>
  <c r="BB41" i="3"/>
  <c r="BF41" i="3" s="1"/>
  <c r="BC16" i="3"/>
  <c r="BD16" i="3"/>
  <c r="BC19" i="3"/>
  <c r="BD19" i="3"/>
  <c r="BD29" i="3"/>
  <c r="BC29" i="3"/>
  <c r="BH29" i="3" s="1"/>
  <c r="J29" i="3" s="1"/>
  <c r="K29" i="3" s="1"/>
  <c r="BC28" i="3"/>
  <c r="BD28" i="3"/>
  <c r="BD24" i="3"/>
  <c r="BC24" i="3"/>
  <c r="BD14" i="3"/>
  <c r="BC14" i="3"/>
  <c r="BH14" i="3" s="1"/>
  <c r="J14" i="3" s="1"/>
  <c r="K14" i="3" s="1"/>
  <c r="BD38" i="3"/>
  <c r="BC38" i="3"/>
  <c r="BD18" i="3"/>
  <c r="BC18" i="3"/>
  <c r="BB18" i="3"/>
  <c r="BF18" i="3" s="1"/>
  <c r="BH18" i="3" s="1"/>
  <c r="J18" i="3" s="1"/>
  <c r="K18" i="3" s="1"/>
  <c r="BB25" i="3"/>
  <c r="BF25" i="3" s="1"/>
  <c r="BB40" i="3"/>
  <c r="BF40" i="3" s="1"/>
  <c r="BD21" i="3"/>
  <c r="BC21" i="3"/>
  <c r="BD9" i="3"/>
  <c r="BC9" i="3"/>
  <c r="BB11" i="12"/>
  <c r="BF11" i="12" s="1"/>
  <c r="BB28" i="12"/>
  <c r="BF28" i="12" s="1"/>
  <c r="BB10" i="12"/>
  <c r="BF10" i="12" s="1"/>
  <c r="BB57" i="12"/>
  <c r="BB21" i="12"/>
  <c r="BH36" i="12"/>
  <c r="J36" i="12" s="1"/>
  <c r="K36" i="12" s="1"/>
  <c r="BB29" i="12"/>
  <c r="BB13" i="12"/>
  <c r="BF13" i="12" s="1"/>
  <c r="BH68" i="12"/>
  <c r="J68" i="12" s="1"/>
  <c r="K68" i="12" s="1"/>
  <c r="BH47" i="12"/>
  <c r="J47" i="12" s="1"/>
  <c r="K47" i="12" s="1"/>
  <c r="BH63" i="12"/>
  <c r="J63" i="12" s="1"/>
  <c r="K63" i="12" s="1"/>
  <c r="BH52" i="12"/>
  <c r="J52" i="12" s="1"/>
  <c r="K52" i="12" s="1"/>
  <c r="BH51" i="12"/>
  <c r="J51" i="12" s="1"/>
  <c r="K51" i="12" s="1"/>
  <c r="BH34" i="12"/>
  <c r="J34" i="12" s="1"/>
  <c r="K34" i="12" s="1"/>
  <c r="BH12" i="12"/>
  <c r="J12" i="12" s="1"/>
  <c r="K12" i="12" s="1"/>
  <c r="BH71" i="12"/>
  <c r="J71" i="12" s="1"/>
  <c r="K71" i="12" s="1"/>
  <c r="BB32" i="12"/>
  <c r="BF32" i="12" s="1"/>
  <c r="BH81" i="12"/>
  <c r="J81" i="12" s="1"/>
  <c r="K81" i="12" s="1"/>
  <c r="BH58" i="12"/>
  <c r="J58" i="12" s="1"/>
  <c r="K58" i="12" s="1"/>
  <c r="BH31" i="12"/>
  <c r="J31" i="12" s="1"/>
  <c r="K31" i="12" s="1"/>
  <c r="BH25" i="12"/>
  <c r="J25" i="12" s="1"/>
  <c r="K25" i="12" s="1"/>
  <c r="BH20" i="12"/>
  <c r="J20" i="12" s="1"/>
  <c r="K20" i="12" s="1"/>
  <c r="BH83" i="12"/>
  <c r="J83" i="12" s="1"/>
  <c r="K83" i="12" s="1"/>
  <c r="BH53" i="12"/>
  <c r="J53" i="12" s="1"/>
  <c r="K53" i="12" s="1"/>
  <c r="BH23" i="12"/>
  <c r="J23" i="12" s="1"/>
  <c r="K23" i="12" s="1"/>
  <c r="BH37" i="12"/>
  <c r="J37" i="12" s="1"/>
  <c r="K37" i="12" s="1"/>
  <c r="BH22" i="12"/>
  <c r="J22" i="12" s="1"/>
  <c r="K22" i="12" s="1"/>
  <c r="BH79" i="12"/>
  <c r="J79" i="12" s="1"/>
  <c r="K79" i="12" s="1"/>
  <c r="BH55" i="12"/>
  <c r="J55" i="12" s="1"/>
  <c r="K55" i="12" s="1"/>
  <c r="BH75" i="12"/>
  <c r="J75" i="12" s="1"/>
  <c r="K75" i="12" s="1"/>
  <c r="BH18" i="12"/>
  <c r="J18" i="12" s="1"/>
  <c r="K18" i="12" s="1"/>
  <c r="BH45" i="12"/>
  <c r="J45" i="12" s="1"/>
  <c r="K45" i="12" s="1"/>
  <c r="BH69" i="12"/>
  <c r="J69" i="12" s="1"/>
  <c r="K69" i="12" s="1"/>
  <c r="BH39" i="12"/>
  <c r="J39" i="12" s="1"/>
  <c r="K39" i="12" s="1"/>
  <c r="BH18" i="11"/>
  <c r="J18" i="11" s="1"/>
  <c r="K18" i="11" s="1"/>
  <c r="BH19" i="11"/>
  <c r="J19" i="11" s="1"/>
  <c r="K19" i="11" s="1"/>
  <c r="BH14" i="11"/>
  <c r="J14" i="11" s="1"/>
  <c r="K14" i="11" s="1"/>
  <c r="BH15" i="11"/>
  <c r="J15" i="11" s="1"/>
  <c r="K15" i="11" s="1"/>
  <c r="BH20" i="11"/>
  <c r="J20" i="11" s="1"/>
  <c r="K20" i="11" s="1"/>
  <c r="BH21" i="11"/>
  <c r="BH11" i="11"/>
  <c r="J11" i="11" s="1"/>
  <c r="K11" i="11" s="1"/>
  <c r="BB28" i="3"/>
  <c r="BF28" i="3" s="1"/>
  <c r="BB9" i="3"/>
  <c r="BH39" i="3"/>
  <c r="J39" i="3" s="1"/>
  <c r="K39" i="3" s="1"/>
  <c r="BH23" i="3"/>
  <c r="J23" i="3" s="1"/>
  <c r="K23" i="3" s="1"/>
  <c r="BH11" i="3"/>
  <c r="J11" i="3" s="1"/>
  <c r="K11" i="3" s="1"/>
  <c r="BH33" i="3"/>
  <c r="J33" i="3" s="1"/>
  <c r="K33" i="3" s="1"/>
  <c r="BH26" i="3"/>
  <c r="J26" i="3" s="1"/>
  <c r="K26" i="3" s="1"/>
  <c r="BH35" i="3"/>
  <c r="J35" i="3" s="1"/>
  <c r="K35" i="3" s="1"/>
  <c r="BH19" i="3"/>
  <c r="J19" i="3" s="1"/>
  <c r="K19" i="3" s="1"/>
  <c r="BH25" i="3"/>
  <c r="J25" i="3" s="1"/>
  <c r="K25" i="3" s="1"/>
  <c r="BH22" i="3"/>
  <c r="J22" i="3" s="1"/>
  <c r="K22" i="3" s="1"/>
  <c r="BH20" i="3"/>
  <c r="J20" i="3" s="1"/>
  <c r="K20" i="3" s="1"/>
  <c r="BH10" i="3"/>
  <c r="J10" i="3" s="1"/>
  <c r="K10" i="3" s="1"/>
  <c r="BH37" i="3"/>
  <c r="J37" i="3" s="1"/>
  <c r="K37" i="3" s="1"/>
  <c r="BH42" i="12" l="1"/>
  <c r="J42" i="12" s="1"/>
  <c r="K42" i="12" s="1"/>
  <c r="BH33" i="12"/>
  <c r="J33" i="12" s="1"/>
  <c r="K33" i="12" s="1"/>
  <c r="BH78" i="12"/>
  <c r="J78" i="12" s="1"/>
  <c r="K78" i="12" s="1"/>
  <c r="BH17" i="12"/>
  <c r="J17" i="12" s="1"/>
  <c r="K17" i="12" s="1"/>
  <c r="AG17" i="12" s="1"/>
  <c r="AG46" i="12"/>
  <c r="BH67" i="12"/>
  <c r="J67" i="12" s="1"/>
  <c r="K67" i="12" s="1"/>
  <c r="AG51" i="12"/>
  <c r="AG76" i="12"/>
  <c r="AG44" i="12"/>
  <c r="AG77" i="12"/>
  <c r="AG52" i="12"/>
  <c r="AG78" i="12"/>
  <c r="BH73" i="12"/>
  <c r="J73" i="12" s="1"/>
  <c r="K73" i="12" s="1"/>
  <c r="BH60" i="12"/>
  <c r="J60" i="12" s="1"/>
  <c r="K60" i="12" s="1"/>
  <c r="AG37" i="12"/>
  <c r="BH26" i="12"/>
  <c r="J26" i="12" s="1"/>
  <c r="K26" i="12" s="1"/>
  <c r="BH62" i="12"/>
  <c r="J62" i="12" s="1"/>
  <c r="K62" i="12" s="1"/>
  <c r="BH50" i="12"/>
  <c r="J50" i="12" s="1"/>
  <c r="K50" i="12" s="1"/>
  <c r="AG53" i="12" s="1"/>
  <c r="BH43" i="12"/>
  <c r="J43" i="12" s="1"/>
  <c r="K43" i="12" s="1"/>
  <c r="AG43" i="12" s="1"/>
  <c r="AG75" i="12"/>
  <c r="AG41" i="12"/>
  <c r="AG36" i="12"/>
  <c r="BH24" i="12"/>
  <c r="J24" i="12" s="1"/>
  <c r="K24" i="12" s="1"/>
  <c r="BH82" i="12"/>
  <c r="J82" i="12" s="1"/>
  <c r="K82" i="12" s="1"/>
  <c r="AG82" i="12" s="1"/>
  <c r="BH66" i="12"/>
  <c r="J66" i="12" s="1"/>
  <c r="K66" i="12" s="1"/>
  <c r="BH38" i="12"/>
  <c r="J38" i="12" s="1"/>
  <c r="K38" i="12" s="1"/>
  <c r="AG38" i="12" s="1"/>
  <c r="BH13" i="11"/>
  <c r="J13" i="11" s="1"/>
  <c r="K13" i="11" s="1"/>
  <c r="AG18" i="11"/>
  <c r="AG20" i="11"/>
  <c r="BH34" i="3"/>
  <c r="J34" i="3" s="1"/>
  <c r="K34" i="3" s="1"/>
  <c r="AG33" i="3" s="1"/>
  <c r="BH21" i="3"/>
  <c r="J21" i="3" s="1"/>
  <c r="K21" i="3" s="1"/>
  <c r="AG21" i="3" s="1"/>
  <c r="BH15" i="3"/>
  <c r="J15" i="3" s="1"/>
  <c r="K15" i="3" s="1"/>
  <c r="AG19" i="3"/>
  <c r="BH27" i="3"/>
  <c r="J27" i="3" s="1"/>
  <c r="K27" i="3" s="1"/>
  <c r="AG29" i="3" s="1"/>
  <c r="BH16" i="3"/>
  <c r="J16" i="3" s="1"/>
  <c r="K16" i="3" s="1"/>
  <c r="BH40" i="3"/>
  <c r="J40" i="3" s="1"/>
  <c r="K40" i="3" s="1"/>
  <c r="BH38" i="3"/>
  <c r="J38" i="3" s="1"/>
  <c r="K38" i="3" s="1"/>
  <c r="AG38" i="3" s="1"/>
  <c r="BH24" i="3"/>
  <c r="J24" i="3" s="1"/>
  <c r="K24" i="3" s="1"/>
  <c r="AG26" i="3" s="1"/>
  <c r="BH32" i="3"/>
  <c r="J32" i="3" s="1"/>
  <c r="K32" i="3" s="1"/>
  <c r="AG23" i="3"/>
  <c r="AG20" i="3"/>
  <c r="AG14" i="3"/>
  <c r="BH28" i="3"/>
  <c r="J28" i="3" s="1"/>
  <c r="K28" i="3" s="1"/>
  <c r="AG25" i="3"/>
  <c r="AG22" i="3"/>
  <c r="AG18" i="3"/>
  <c r="BH13" i="3"/>
  <c r="J13" i="3" s="1"/>
  <c r="K13" i="3" s="1"/>
  <c r="AG19" i="11"/>
  <c r="AG17" i="11"/>
  <c r="BH16" i="12"/>
  <c r="J16" i="12" s="1"/>
  <c r="K16" i="12" s="1"/>
  <c r="AG16" i="12" s="1"/>
  <c r="BH15" i="12"/>
  <c r="J15" i="12" s="1"/>
  <c r="K15" i="12" s="1"/>
  <c r="AG15" i="12" s="1"/>
  <c r="AG18" i="12"/>
  <c r="AG14" i="12"/>
  <c r="AG22" i="12"/>
  <c r="AG23" i="12"/>
  <c r="BH16" i="11"/>
  <c r="J16" i="11" s="1"/>
  <c r="K16" i="11" s="1"/>
  <c r="BH10" i="11"/>
  <c r="J10" i="11" s="1"/>
  <c r="K10" i="11" s="1"/>
  <c r="BH17" i="3"/>
  <c r="J17" i="3" s="1"/>
  <c r="K17" i="3" s="1"/>
  <c r="BH13" i="12"/>
  <c r="J13" i="12" s="1"/>
  <c r="K13" i="12" s="1"/>
  <c r="BF57" i="12"/>
  <c r="BH57" i="12" s="1"/>
  <c r="J57" i="12" s="1"/>
  <c r="K57" i="12" s="1"/>
  <c r="BH48" i="12"/>
  <c r="J48" i="12" s="1"/>
  <c r="K48" i="12" s="1"/>
  <c r="AG48" i="12" s="1"/>
  <c r="BH9" i="12"/>
  <c r="J9" i="12" s="1"/>
  <c r="K9" i="12" s="1"/>
  <c r="BF64" i="12"/>
  <c r="BH64" i="12" s="1"/>
  <c r="J64" i="12" s="1"/>
  <c r="K64" i="12" s="1"/>
  <c r="AG64" i="12" s="1"/>
  <c r="BH27" i="12"/>
  <c r="J27" i="12" s="1"/>
  <c r="K27" i="12" s="1"/>
  <c r="AG27" i="12" s="1"/>
  <c r="BF56" i="12"/>
  <c r="BH56" i="12" s="1"/>
  <c r="J56" i="12" s="1"/>
  <c r="K56" i="12" s="1"/>
  <c r="AG56" i="12" s="1"/>
  <c r="BF72" i="12"/>
  <c r="BH72" i="12" s="1"/>
  <c r="J72" i="12" s="1"/>
  <c r="K72" i="12" s="1"/>
  <c r="BH30" i="12"/>
  <c r="J30" i="12" s="1"/>
  <c r="K30" i="12" s="1"/>
  <c r="BH49" i="12"/>
  <c r="J49" i="12" s="1"/>
  <c r="K49" i="12" s="1"/>
  <c r="AG49" i="12" s="1"/>
  <c r="BF29" i="12"/>
  <c r="BH29" i="12" s="1"/>
  <c r="J29" i="12" s="1"/>
  <c r="K29" i="12" s="1"/>
  <c r="AG29" i="12" s="1"/>
  <c r="BH28" i="12"/>
  <c r="J28" i="12" s="1"/>
  <c r="K28" i="12" s="1"/>
  <c r="BF21" i="12"/>
  <c r="BH21" i="12" s="1"/>
  <c r="J21" i="12" s="1"/>
  <c r="K21" i="12" s="1"/>
  <c r="AG20" i="12" s="1"/>
  <c r="BH9" i="11"/>
  <c r="J9" i="11" s="1"/>
  <c r="K9" i="11" s="1"/>
  <c r="BH30" i="3"/>
  <c r="J30" i="3" s="1"/>
  <c r="K30" i="3" s="1"/>
  <c r="AG31" i="3" s="1"/>
  <c r="BH12" i="3"/>
  <c r="J12" i="3" s="1"/>
  <c r="K12" i="3" s="1"/>
  <c r="AG12" i="3" s="1"/>
  <c r="BH41" i="3"/>
  <c r="J41" i="3" s="1"/>
  <c r="K41" i="3" s="1"/>
  <c r="BF9" i="3"/>
  <c r="BH9" i="3" s="1"/>
  <c r="J9" i="3" s="1"/>
  <c r="K9" i="3" s="1"/>
  <c r="AG9" i="3" s="1"/>
  <c r="BH54" i="12"/>
  <c r="J54" i="12" s="1"/>
  <c r="K54" i="12" s="1"/>
  <c r="BH59" i="12"/>
  <c r="J59" i="12" s="1"/>
  <c r="K59" i="12" s="1"/>
  <c r="AG59" i="12" s="1"/>
  <c r="BH10" i="12"/>
  <c r="J10" i="12" s="1"/>
  <c r="K10" i="12" s="1"/>
  <c r="BH11" i="12"/>
  <c r="J11" i="12" s="1"/>
  <c r="K11" i="12" s="1"/>
  <c r="BH32" i="12"/>
  <c r="J32" i="12" s="1"/>
  <c r="K32" i="12" s="1"/>
  <c r="AG35" i="12" l="1"/>
  <c r="AG73" i="12"/>
  <c r="AG79" i="12"/>
  <c r="AG28" i="12"/>
  <c r="AG24" i="12"/>
  <c r="AG54" i="12"/>
  <c r="AG55" i="12"/>
  <c r="AG58" i="12"/>
  <c r="AG80" i="12"/>
  <c r="AG63" i="12"/>
  <c r="AG40" i="12"/>
  <c r="AG61" i="12"/>
  <c r="AG50" i="12"/>
  <c r="AG60" i="12"/>
  <c r="AG67" i="12"/>
  <c r="AG30" i="12"/>
  <c r="AG31" i="12"/>
  <c r="AG81" i="12"/>
  <c r="AG62" i="12"/>
  <c r="AG34" i="12"/>
  <c r="AG65" i="12"/>
  <c r="AG72" i="12"/>
  <c r="AG57" i="12"/>
  <c r="AG66" i="12"/>
  <c r="AG45" i="12"/>
  <c r="AG68" i="12"/>
  <c r="AG39" i="12"/>
  <c r="AG42" i="12"/>
  <c r="AG32" i="12"/>
  <c r="AG47" i="12"/>
  <c r="AG69" i="12"/>
  <c r="AG71" i="12"/>
  <c r="AG33" i="12"/>
  <c r="AG83" i="12"/>
  <c r="AG70" i="12"/>
  <c r="AG25" i="12"/>
  <c r="AG26" i="12"/>
  <c r="AG13" i="11"/>
  <c r="AG24" i="3"/>
  <c r="AG34" i="3"/>
  <c r="AG17" i="3"/>
  <c r="AG36" i="3"/>
  <c r="AG28" i="3"/>
  <c r="AG35" i="3"/>
  <c r="AG32" i="3"/>
  <c r="AG41" i="3"/>
  <c r="AG30" i="3"/>
  <c r="AG37" i="3"/>
  <c r="AG15" i="3"/>
  <c r="AG16" i="3"/>
  <c r="AG13" i="3"/>
  <c r="AG39" i="3"/>
  <c r="AG40" i="3"/>
  <c r="AG27" i="3"/>
  <c r="AG21" i="12"/>
  <c r="AG19" i="12"/>
  <c r="AG13" i="12"/>
  <c r="AG11" i="12"/>
  <c r="AG12" i="12"/>
  <c r="AG10" i="12"/>
  <c r="AG9" i="12"/>
  <c r="AG14" i="11"/>
  <c r="AG12" i="11"/>
  <c r="AG15" i="11"/>
  <c r="AG16" i="11"/>
  <c r="AG9" i="11"/>
  <c r="AG10" i="11"/>
  <c r="AG11" i="11"/>
  <c r="AG10" i="3"/>
  <c r="AG11" i="3"/>
  <c r="AP26" i="12"/>
  <c r="AQ26" i="12" s="1"/>
  <c r="AP27" i="12"/>
  <c r="AQ27" i="12" s="1"/>
  <c r="AP28" i="12"/>
  <c r="AQ28" i="12" s="1"/>
  <c r="AP29" i="12"/>
  <c r="AQ29" i="12" s="1"/>
  <c r="AP30" i="12"/>
  <c r="AQ30" i="12" s="1"/>
  <c r="AP31" i="12"/>
  <c r="AQ31" i="12" s="1"/>
  <c r="AP25" i="12"/>
  <c r="AQ25" i="12" s="1"/>
  <c r="AM19" i="12"/>
  <c r="AM9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AM36" i="12"/>
  <c r="AM37" i="12"/>
  <c r="AM38" i="12"/>
  <c r="AM39" i="12"/>
  <c r="AM40" i="12"/>
  <c r="AM41" i="12"/>
  <c r="AM42" i="12"/>
  <c r="AM43" i="12"/>
  <c r="AM44" i="12"/>
  <c r="AM45" i="12"/>
  <c r="AM46" i="12"/>
  <c r="AM47" i="12"/>
  <c r="AM48" i="12"/>
  <c r="AM49" i="12"/>
  <c r="AM50" i="12"/>
  <c r="AM51" i="12"/>
  <c r="AM52" i="12"/>
  <c r="AM53" i="12"/>
  <c r="AM54" i="12"/>
  <c r="AM55" i="12"/>
  <c r="AM56" i="12"/>
  <c r="AM57" i="12"/>
  <c r="AM58" i="12"/>
  <c r="AM59" i="12"/>
  <c r="AM60" i="12"/>
  <c r="AM61" i="12"/>
  <c r="AM62" i="12"/>
  <c r="AM63" i="12"/>
  <c r="AM64" i="12"/>
  <c r="AB6" i="12"/>
  <c r="AM83" i="12" s="1"/>
  <c r="AP26" i="11"/>
  <c r="AQ26" i="11" s="1"/>
  <c r="AP27" i="11"/>
  <c r="AP28" i="11"/>
  <c r="AQ28" i="11" s="1"/>
  <c r="AP29" i="11"/>
  <c r="AQ29" i="11" s="1"/>
  <c r="AP30" i="11"/>
  <c r="AQ30" i="11" s="1"/>
  <c r="AP31" i="11"/>
  <c r="AQ31" i="11" s="1"/>
  <c r="AP25" i="11"/>
  <c r="AQ25" i="11" s="1"/>
  <c r="AB6" i="11"/>
  <c r="AM21" i="11" s="1"/>
  <c r="AP26" i="3"/>
  <c r="AQ26" i="3" s="1"/>
  <c r="AP27" i="3"/>
  <c r="AQ27" i="3" s="1"/>
  <c r="AP28" i="3"/>
  <c r="AQ28" i="3" s="1"/>
  <c r="AP29" i="3"/>
  <c r="AQ29" i="3" s="1"/>
  <c r="AP30" i="3"/>
  <c r="AQ30" i="3" s="1"/>
  <c r="AP31" i="3"/>
  <c r="AQ31" i="3" s="1"/>
  <c r="AP25" i="3"/>
  <c r="AQ25" i="3" s="1"/>
  <c r="AB6" i="3"/>
  <c r="AM10" i="3" s="1"/>
  <c r="AQ27" i="11" l="1"/>
  <c r="AQ32" i="11" s="1"/>
  <c r="AQ32" i="12"/>
  <c r="AM11" i="12"/>
  <c r="AM15" i="12"/>
  <c r="AM65" i="12"/>
  <c r="AM69" i="12"/>
  <c r="AM73" i="12"/>
  <c r="AM77" i="12"/>
  <c r="AM81" i="12"/>
  <c r="AM12" i="12"/>
  <c r="AM16" i="12"/>
  <c r="AM20" i="12"/>
  <c r="AM66" i="12"/>
  <c r="AM70" i="12"/>
  <c r="AM74" i="12"/>
  <c r="AM78" i="12"/>
  <c r="AM82" i="12"/>
  <c r="AM10" i="12"/>
  <c r="AM14" i="12"/>
  <c r="AM18" i="12"/>
  <c r="AM22" i="12"/>
  <c r="AM68" i="12"/>
  <c r="AM72" i="12"/>
  <c r="AM76" i="12"/>
  <c r="AM80" i="12"/>
  <c r="AM13" i="12"/>
  <c r="AM17" i="12"/>
  <c r="AM21" i="12"/>
  <c r="AM67" i="12"/>
  <c r="AM71" i="12"/>
  <c r="AM75" i="12"/>
  <c r="AM79" i="12"/>
  <c r="AM10" i="11"/>
  <c r="AM14" i="11"/>
  <c r="AM18" i="11"/>
  <c r="AM12" i="11"/>
  <c r="AM16" i="11"/>
  <c r="AM20" i="11"/>
  <c r="AM11" i="11"/>
  <c r="AM15" i="11"/>
  <c r="AM19" i="11"/>
  <c r="AM9" i="11"/>
  <c r="AM13" i="11"/>
  <c r="AM17" i="11"/>
  <c r="AQ32" i="3"/>
  <c r="AM37" i="3"/>
  <c r="AM29" i="3"/>
  <c r="AM39" i="3"/>
  <c r="AM35" i="3"/>
  <c r="AM31" i="3"/>
  <c r="AM27" i="3"/>
  <c r="AM23" i="3"/>
  <c r="AM19" i="3"/>
  <c r="AM15" i="3"/>
  <c r="AM11" i="3"/>
  <c r="AM41" i="3"/>
  <c r="AM33" i="3"/>
  <c r="AM25" i="3"/>
  <c r="AM21" i="3"/>
  <c r="AM17" i="3"/>
  <c r="AM13" i="3"/>
  <c r="AM40" i="3"/>
  <c r="AM36" i="3"/>
  <c r="AM32" i="3"/>
  <c r="AM28" i="3"/>
  <c r="AM24" i="3"/>
  <c r="AM20" i="3"/>
  <c r="AM16" i="3"/>
  <c r="AM12" i="3"/>
  <c r="AM9" i="3"/>
  <c r="AM38" i="3"/>
  <c r="AM34" i="3"/>
  <c r="AM30" i="3"/>
  <c r="AM26" i="3"/>
  <c r="AM22" i="3"/>
  <c r="AM18" i="3"/>
  <c r="AM14" i="3"/>
  <c r="AA10" i="6"/>
  <c r="AA12" i="6"/>
  <c r="AA14" i="6"/>
  <c r="AA16" i="6"/>
  <c r="AA18" i="6"/>
  <c r="AA20" i="6"/>
  <c r="AA22" i="6"/>
  <c r="AA24" i="6"/>
  <c r="AA26" i="6"/>
  <c r="AA28" i="6"/>
  <c r="AA30" i="6"/>
  <c r="AA32" i="6"/>
  <c r="AA34" i="6"/>
  <c r="AA36" i="6"/>
  <c r="AA38" i="6"/>
  <c r="AA40" i="6"/>
  <c r="AA42" i="6"/>
  <c r="AA44" i="6"/>
  <c r="AA46" i="6"/>
  <c r="AA48" i="6"/>
  <c r="AA50" i="6"/>
  <c r="AA52" i="6"/>
  <c r="AA54" i="6"/>
  <c r="AA56" i="6"/>
  <c r="AA58" i="6"/>
  <c r="AD22" i="6"/>
  <c r="AE22" i="6" s="1"/>
  <c r="AD23" i="6"/>
  <c r="D33" i="9" s="1"/>
  <c r="AD24" i="6"/>
  <c r="E33" i="9" s="1"/>
  <c r="AD25" i="6"/>
  <c r="F33" i="9" s="1"/>
  <c r="AD26" i="6"/>
  <c r="G33" i="9" s="1"/>
  <c r="AD27" i="6"/>
  <c r="H33" i="9" s="1"/>
  <c r="AD21" i="6"/>
  <c r="B33" i="9" s="1"/>
  <c r="I53" i="7"/>
  <c r="T6" i="6"/>
  <c r="AA11" i="6" s="1"/>
  <c r="I52" i="7"/>
  <c r="I51" i="7"/>
  <c r="D36" i="9" s="1"/>
  <c r="AM42" i="3" l="1"/>
  <c r="C33" i="9"/>
  <c r="AE24" i="6"/>
  <c r="U8" i="6"/>
  <c r="AC8" i="12"/>
  <c r="AC8" i="11"/>
  <c r="AC8" i="3"/>
  <c r="T8" i="6"/>
  <c r="AB8" i="12"/>
  <c r="AB8" i="11"/>
  <c r="AB8" i="3"/>
  <c r="AE26" i="6"/>
  <c r="AE21" i="6"/>
  <c r="AM84" i="12"/>
  <c r="AM22" i="11"/>
  <c r="AE27" i="6"/>
  <c r="AE23" i="6"/>
  <c r="AA57" i="6"/>
  <c r="AA53" i="6"/>
  <c r="AA49" i="6"/>
  <c r="AA45" i="6"/>
  <c r="AA41" i="6"/>
  <c r="AA37" i="6"/>
  <c r="AA33" i="6"/>
  <c r="AA29" i="6"/>
  <c r="AA25" i="6"/>
  <c r="AA21" i="6"/>
  <c r="AA17" i="6"/>
  <c r="AA13" i="6"/>
  <c r="AE25" i="6"/>
  <c r="AA9" i="6"/>
  <c r="AA55" i="6"/>
  <c r="AA51" i="6"/>
  <c r="AA47" i="6"/>
  <c r="AA43" i="6"/>
  <c r="AA39" i="6"/>
  <c r="AA35" i="6"/>
  <c r="AA31" i="6"/>
  <c r="AA27" i="6"/>
  <c r="AA23" i="6"/>
  <c r="AA19" i="6"/>
  <c r="AA15" i="6"/>
  <c r="I50" i="7"/>
  <c r="F1" i="12" s="1"/>
  <c r="I49" i="7"/>
  <c r="F48" i="9" s="1"/>
  <c r="I48" i="7"/>
  <c r="F43" i="9" s="1"/>
  <c r="AE8" i="6"/>
  <c r="B37" i="9" s="1"/>
  <c r="I47" i="7"/>
  <c r="A37" i="9" s="1"/>
  <c r="AE28" i="6" l="1"/>
  <c r="A33" i="9" s="1"/>
  <c r="G41" i="9" s="1"/>
  <c r="AA59" i="6"/>
  <c r="F1" i="3"/>
  <c r="F1" i="11"/>
  <c r="E1" i="6"/>
  <c r="M83" i="12"/>
  <c r="L83" i="12"/>
  <c r="M82" i="12"/>
  <c r="L82" i="12"/>
  <c r="M81" i="12"/>
  <c r="L81" i="12"/>
  <c r="M80" i="12"/>
  <c r="L80" i="12"/>
  <c r="M79" i="12"/>
  <c r="L79" i="12"/>
  <c r="M78" i="12"/>
  <c r="L78" i="12"/>
  <c r="M77" i="12"/>
  <c r="L77" i="12"/>
  <c r="M76" i="12"/>
  <c r="L76" i="12"/>
  <c r="M75" i="12"/>
  <c r="L75" i="12"/>
  <c r="M74" i="12"/>
  <c r="L74" i="12"/>
  <c r="M73" i="12"/>
  <c r="L73" i="12"/>
  <c r="M72" i="12"/>
  <c r="L72" i="12"/>
  <c r="M71" i="12"/>
  <c r="L71" i="12"/>
  <c r="M70" i="12"/>
  <c r="L70" i="12"/>
  <c r="M69" i="12"/>
  <c r="L69" i="12"/>
  <c r="M68" i="12"/>
  <c r="L68" i="12"/>
  <c r="M67" i="12"/>
  <c r="L67" i="12"/>
  <c r="M66" i="12"/>
  <c r="L66" i="12"/>
  <c r="M65" i="12"/>
  <c r="L65" i="12"/>
  <c r="M64" i="12"/>
  <c r="L64" i="12"/>
  <c r="M63" i="12"/>
  <c r="L63" i="12"/>
  <c r="M62" i="12"/>
  <c r="L62" i="12"/>
  <c r="M61" i="12"/>
  <c r="L61" i="12"/>
  <c r="M60" i="12"/>
  <c r="L60" i="12"/>
  <c r="M59" i="12"/>
  <c r="L59" i="12"/>
  <c r="M58" i="12"/>
  <c r="L58" i="12"/>
  <c r="M57" i="12"/>
  <c r="L57" i="12"/>
  <c r="M56" i="12"/>
  <c r="L56" i="12"/>
  <c r="M55" i="12"/>
  <c r="L55" i="12"/>
  <c r="M54" i="12"/>
  <c r="L54" i="12"/>
  <c r="M53" i="12"/>
  <c r="L53" i="12"/>
  <c r="M52" i="12"/>
  <c r="L52" i="12"/>
  <c r="M51" i="12"/>
  <c r="L51" i="12"/>
  <c r="M50" i="12"/>
  <c r="L50" i="12"/>
  <c r="M49" i="12"/>
  <c r="L49" i="12"/>
  <c r="M48" i="12"/>
  <c r="L48" i="12"/>
  <c r="M47" i="12"/>
  <c r="L47" i="12"/>
  <c r="M46" i="12"/>
  <c r="L46" i="12"/>
  <c r="M45" i="12"/>
  <c r="L45" i="12"/>
  <c r="M44" i="12"/>
  <c r="L44" i="12"/>
  <c r="M43" i="12"/>
  <c r="L43" i="12"/>
  <c r="M42" i="12"/>
  <c r="L42" i="12"/>
  <c r="M41" i="12"/>
  <c r="L41" i="12"/>
  <c r="M40" i="12"/>
  <c r="L40" i="12"/>
  <c r="M39" i="12"/>
  <c r="L39" i="12"/>
  <c r="M38" i="12"/>
  <c r="L38" i="12"/>
  <c r="M37" i="12"/>
  <c r="L37" i="12"/>
  <c r="M36" i="12"/>
  <c r="L36" i="12"/>
  <c r="M35" i="12"/>
  <c r="L35" i="12"/>
  <c r="M34" i="12"/>
  <c r="L34" i="12"/>
  <c r="M33" i="12"/>
  <c r="L33" i="12"/>
  <c r="M32" i="12"/>
  <c r="L32" i="12"/>
  <c r="M31" i="12"/>
  <c r="L31" i="12"/>
  <c r="M30" i="12"/>
  <c r="L30" i="12"/>
  <c r="M29" i="12"/>
  <c r="L29" i="12"/>
  <c r="M28" i="12"/>
  <c r="L28" i="12"/>
  <c r="M27" i="12"/>
  <c r="L27" i="12"/>
  <c r="M26" i="12"/>
  <c r="L26" i="12"/>
  <c r="M25" i="12"/>
  <c r="L2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AH83" i="12" l="1"/>
  <c r="AI83" i="12"/>
  <c r="AK83" i="12"/>
  <c r="AK24" i="12"/>
  <c r="AH25" i="12"/>
  <c r="AI25" i="12"/>
  <c r="AJ25" i="12"/>
  <c r="AK25" i="12"/>
  <c r="AL25" i="12"/>
  <c r="AH26" i="12"/>
  <c r="AI26" i="12"/>
  <c r="AJ26" i="12"/>
  <c r="AK26" i="12"/>
  <c r="AL26" i="12"/>
  <c r="AH27" i="12"/>
  <c r="AI27" i="12"/>
  <c r="AK27" i="12"/>
  <c r="AH28" i="12"/>
  <c r="AI28" i="12"/>
  <c r="AK28" i="12"/>
  <c r="AK29" i="12"/>
  <c r="AH30" i="12"/>
  <c r="AI30" i="12"/>
  <c r="AJ30" i="12"/>
  <c r="AK30" i="12"/>
  <c r="AL30" i="12"/>
  <c r="AH31" i="12"/>
  <c r="AI31" i="12"/>
  <c r="AJ31" i="12"/>
  <c r="AK31" i="12"/>
  <c r="AL31" i="12"/>
  <c r="AH32" i="12"/>
  <c r="AI32" i="12"/>
  <c r="AK32" i="12"/>
  <c r="AH33" i="12"/>
  <c r="AI33" i="12"/>
  <c r="AK33" i="12"/>
  <c r="AK34" i="12"/>
  <c r="AH35" i="12"/>
  <c r="AI35" i="12"/>
  <c r="AJ35" i="12"/>
  <c r="AK35" i="12"/>
  <c r="AL35" i="12"/>
  <c r="AH36" i="12"/>
  <c r="AI36" i="12"/>
  <c r="AJ36" i="12"/>
  <c r="AK36" i="12"/>
  <c r="AL36" i="12"/>
  <c r="AH37" i="12"/>
  <c r="AI37" i="12"/>
  <c r="AK37" i="12"/>
  <c r="AH38" i="12"/>
  <c r="AI38" i="12"/>
  <c r="AK38" i="12"/>
  <c r="AK39" i="12"/>
  <c r="AH40" i="12"/>
  <c r="AI40" i="12"/>
  <c r="AJ40" i="12"/>
  <c r="AK40" i="12"/>
  <c r="AL40" i="12"/>
  <c r="AH41" i="12"/>
  <c r="AI41" i="12"/>
  <c r="AJ41" i="12"/>
  <c r="AK41" i="12"/>
  <c r="AL41" i="12"/>
  <c r="AH42" i="12"/>
  <c r="AI42" i="12"/>
  <c r="AK42" i="12"/>
  <c r="AH43" i="12"/>
  <c r="AI43" i="12"/>
  <c r="AK43" i="12"/>
  <c r="AK44" i="12"/>
  <c r="AH45" i="12"/>
  <c r="AI45" i="12"/>
  <c r="AJ45" i="12"/>
  <c r="AK45" i="12"/>
  <c r="AL45" i="12"/>
  <c r="AH46" i="12"/>
  <c r="AI46" i="12"/>
  <c r="AJ46" i="12"/>
  <c r="AK46" i="12"/>
  <c r="AL46" i="12"/>
  <c r="AH47" i="12"/>
  <c r="AI47" i="12"/>
  <c r="AK47" i="12"/>
  <c r="AH48" i="12"/>
  <c r="AI48" i="12"/>
  <c r="AK48" i="12"/>
  <c r="AK49" i="12"/>
  <c r="AH50" i="12"/>
  <c r="AI50" i="12"/>
  <c r="AJ50" i="12"/>
  <c r="AK50" i="12"/>
  <c r="AL50" i="12"/>
  <c r="AH51" i="12"/>
  <c r="AI51" i="12"/>
  <c r="AJ51" i="12"/>
  <c r="AK51" i="12"/>
  <c r="AL51" i="12"/>
  <c r="AH52" i="12"/>
  <c r="AI52" i="12"/>
  <c r="AK52" i="12"/>
  <c r="AH53" i="12"/>
  <c r="AI53" i="12"/>
  <c r="AK53" i="12"/>
  <c r="AK54" i="12"/>
  <c r="AH55" i="12"/>
  <c r="AI55" i="12"/>
  <c r="AJ55" i="12"/>
  <c r="AK55" i="12"/>
  <c r="AL55" i="12"/>
  <c r="AH56" i="12"/>
  <c r="AI56" i="12"/>
  <c r="AJ56" i="12"/>
  <c r="AK56" i="12"/>
  <c r="AL56" i="12"/>
  <c r="AH57" i="12"/>
  <c r="AI57" i="12"/>
  <c r="AK57" i="12"/>
  <c r="AH58" i="12"/>
  <c r="AI58" i="12"/>
  <c r="AK58" i="12"/>
  <c r="AK59" i="12"/>
  <c r="AH60" i="12"/>
  <c r="AI60" i="12"/>
  <c r="AJ60" i="12"/>
  <c r="AK60" i="12"/>
  <c r="AL60" i="12"/>
  <c r="AH61" i="12"/>
  <c r="AI61" i="12"/>
  <c r="AJ61" i="12"/>
  <c r="AK61" i="12"/>
  <c r="AL61" i="12"/>
  <c r="AH62" i="12"/>
  <c r="AI62" i="12"/>
  <c r="AK62" i="12"/>
  <c r="AH63" i="12"/>
  <c r="AI63" i="12"/>
  <c r="AK63" i="12"/>
  <c r="AK64" i="12"/>
  <c r="AH65" i="12"/>
  <c r="AI65" i="12"/>
  <c r="AJ65" i="12"/>
  <c r="AK65" i="12"/>
  <c r="AL65" i="12"/>
  <c r="AH66" i="12"/>
  <c r="AI66" i="12"/>
  <c r="AJ66" i="12"/>
  <c r="AK66" i="12"/>
  <c r="AL66" i="12"/>
  <c r="AH67" i="12"/>
  <c r="AI67" i="12"/>
  <c r="AK67" i="12"/>
  <c r="AH68" i="12"/>
  <c r="AI68" i="12"/>
  <c r="AK68" i="12"/>
  <c r="AK69" i="12"/>
  <c r="AH70" i="12"/>
  <c r="AI70" i="12"/>
  <c r="AJ70" i="12"/>
  <c r="AK70" i="12"/>
  <c r="AL70" i="12"/>
  <c r="AH71" i="12"/>
  <c r="AI71" i="12"/>
  <c r="AJ71" i="12"/>
  <c r="AK71" i="12"/>
  <c r="AL71" i="12"/>
  <c r="AH72" i="12"/>
  <c r="AI72" i="12"/>
  <c r="AK72" i="12"/>
  <c r="AH73" i="12"/>
  <c r="AI73" i="12"/>
  <c r="AK73" i="12"/>
  <c r="AK74" i="12"/>
  <c r="AH75" i="12"/>
  <c r="AI75" i="12"/>
  <c r="AJ75" i="12"/>
  <c r="AK75" i="12"/>
  <c r="AL75" i="12"/>
  <c r="AH76" i="12"/>
  <c r="AI76" i="12"/>
  <c r="AJ76" i="12"/>
  <c r="AK76" i="12"/>
  <c r="AL76" i="12"/>
  <c r="AH77" i="12"/>
  <c r="AI77" i="12"/>
  <c r="AK77" i="12"/>
  <c r="AH78" i="12"/>
  <c r="AI78" i="12"/>
  <c r="AK78" i="12"/>
  <c r="AK79" i="12"/>
  <c r="AH80" i="12"/>
  <c r="AI80" i="12"/>
  <c r="AJ80" i="12"/>
  <c r="AK80" i="12"/>
  <c r="AL80" i="12"/>
  <c r="AH81" i="12"/>
  <c r="AI81" i="12"/>
  <c r="AJ81" i="12"/>
  <c r="AK81" i="12"/>
  <c r="AL81" i="12"/>
  <c r="AH82" i="12"/>
  <c r="AI82" i="12"/>
  <c r="AK82" i="12"/>
  <c r="I46" i="7"/>
  <c r="A3" i="9" s="1"/>
  <c r="I45" i="7"/>
  <c r="AS19" i="12"/>
  <c r="AR21" i="12"/>
  <c r="AR20" i="12"/>
  <c r="AR19" i="12"/>
  <c r="AQ22" i="12"/>
  <c r="AT22" i="12" s="1"/>
  <c r="AP21" i="12"/>
  <c r="AP20" i="12"/>
  <c r="AQ20" i="12"/>
  <c r="AQ19" i="12"/>
  <c r="AR21" i="11"/>
  <c r="AR20" i="11"/>
  <c r="AQ20" i="11"/>
  <c r="AQ22" i="11"/>
  <c r="AT22" i="11" s="1"/>
  <c r="AP21" i="11"/>
  <c r="AP20" i="11"/>
  <c r="AS19" i="11"/>
  <c r="AR19" i="11"/>
  <c r="AQ19" i="11"/>
  <c r="AQ22" i="3"/>
  <c r="AT22" i="3" s="1"/>
  <c r="AR21" i="3"/>
  <c r="AP21" i="3"/>
  <c r="AT21" i="3" s="1"/>
  <c r="AQ20" i="3"/>
  <c r="AR20" i="3"/>
  <c r="AP20" i="3"/>
  <c r="AS19" i="3"/>
  <c r="AR19" i="3"/>
  <c r="AQ19" i="3"/>
  <c r="I42" i="7"/>
  <c r="I43" i="7"/>
  <c r="I44" i="7"/>
  <c r="C1" i="12"/>
  <c r="C1" i="11"/>
  <c r="C1" i="3"/>
  <c r="AP13" i="12"/>
  <c r="AP12" i="12"/>
  <c r="AP11" i="12"/>
  <c r="AP10" i="12"/>
  <c r="AP8" i="12"/>
  <c r="AJ83" i="12"/>
  <c r="AJ82" i="12"/>
  <c r="AJ79" i="12"/>
  <c r="C79" i="12"/>
  <c r="AL78" i="12"/>
  <c r="AJ77" i="12"/>
  <c r="AL74" i="12"/>
  <c r="C74" i="12"/>
  <c r="AJ73" i="12"/>
  <c r="AJ72" i="12"/>
  <c r="AL69" i="12"/>
  <c r="C69" i="12"/>
  <c r="AL68" i="12"/>
  <c r="AJ67" i="12"/>
  <c r="AJ64" i="12"/>
  <c r="C64" i="12"/>
  <c r="AJ63" i="12"/>
  <c r="AJ62" i="12"/>
  <c r="AL59" i="12"/>
  <c r="C59" i="12"/>
  <c r="AJ58" i="12"/>
  <c r="AJ57" i="12"/>
  <c r="AJ54" i="12"/>
  <c r="C54" i="12"/>
  <c r="AJ53" i="12"/>
  <c r="AJ52" i="12"/>
  <c r="AJ49" i="12"/>
  <c r="C49" i="12"/>
  <c r="AJ48" i="12"/>
  <c r="AJ47" i="12"/>
  <c r="AL44" i="12"/>
  <c r="C44" i="12"/>
  <c r="AJ43" i="12"/>
  <c r="AJ42" i="12"/>
  <c r="AJ39" i="12"/>
  <c r="C39" i="12"/>
  <c r="AL38" i="12"/>
  <c r="AJ37" i="12"/>
  <c r="AL34" i="12"/>
  <c r="C34" i="12"/>
  <c r="AJ33" i="12"/>
  <c r="AJ32" i="12"/>
  <c r="AL29" i="12"/>
  <c r="C29" i="12"/>
  <c r="AL28" i="12"/>
  <c r="AJ27" i="12"/>
  <c r="AJ24" i="12"/>
  <c r="C24" i="12"/>
  <c r="AH11" i="12"/>
  <c r="AI11" i="12"/>
  <c r="AK11" i="12"/>
  <c r="AL11" i="12"/>
  <c r="AK12" i="12"/>
  <c r="AH13" i="12"/>
  <c r="AI13" i="12"/>
  <c r="AK13" i="12"/>
  <c r="AK14" i="12"/>
  <c r="AH15" i="12"/>
  <c r="AI15" i="12"/>
  <c r="AJ15" i="12"/>
  <c r="AK15" i="12"/>
  <c r="AL15" i="12"/>
  <c r="AJ16" i="12"/>
  <c r="AK16" i="12"/>
  <c r="AL16" i="12"/>
  <c r="AH17" i="12"/>
  <c r="AI17" i="12"/>
  <c r="AK17" i="12"/>
  <c r="AH18" i="12"/>
  <c r="AI18" i="12"/>
  <c r="AK18" i="12"/>
  <c r="AK19" i="12"/>
  <c r="AH20" i="12"/>
  <c r="AI20" i="12"/>
  <c r="AJ20" i="12"/>
  <c r="AK20" i="12"/>
  <c r="AL20" i="12"/>
  <c r="AH21" i="12"/>
  <c r="AI21" i="12"/>
  <c r="AJ21" i="12"/>
  <c r="AK21" i="12"/>
  <c r="AL21" i="12"/>
  <c r="AH22" i="12"/>
  <c r="AI22" i="12"/>
  <c r="AK22" i="12"/>
  <c r="AH23" i="12"/>
  <c r="AI23" i="12"/>
  <c r="AK23" i="12"/>
  <c r="B7" i="12"/>
  <c r="B7" i="11"/>
  <c r="E4" i="10"/>
  <c r="E3" i="10"/>
  <c r="D4" i="10"/>
  <c r="D3" i="10"/>
  <c r="AD35" i="12" l="1"/>
  <c r="AT20" i="12"/>
  <c r="AD60" i="12"/>
  <c r="AT21" i="12"/>
  <c r="AD40" i="12"/>
  <c r="AD80" i="12"/>
  <c r="AD56" i="12"/>
  <c r="AD76" i="12"/>
  <c r="AT19" i="3"/>
  <c r="AD36" i="12"/>
  <c r="AD25" i="12"/>
  <c r="AD41" i="12"/>
  <c r="AD45" i="12"/>
  <c r="AD61" i="12"/>
  <c r="AD65" i="12"/>
  <c r="AD81" i="12"/>
  <c r="AD26" i="12"/>
  <c r="AD30" i="12"/>
  <c r="AD46" i="12"/>
  <c r="AD50" i="12"/>
  <c r="AD66" i="12"/>
  <c r="AD70" i="12"/>
  <c r="AD31" i="12"/>
  <c r="AD51" i="12"/>
  <c r="AD55" i="12"/>
  <c r="AD71" i="12"/>
  <c r="AD75" i="12"/>
  <c r="AT20" i="11"/>
  <c r="AT19" i="11"/>
  <c r="AL79" i="12"/>
  <c r="AJ74" i="12"/>
  <c r="AJ68" i="12"/>
  <c r="AD68" i="12" s="1"/>
  <c r="AJ59" i="12"/>
  <c r="AL54" i="12"/>
  <c r="AL48" i="12"/>
  <c r="AD48" i="12" s="1"/>
  <c r="AL39" i="12"/>
  <c r="AJ34" i="12"/>
  <c r="AJ28" i="12"/>
  <c r="AD28" i="12" s="1"/>
  <c r="AT20" i="3"/>
  <c r="AT21" i="11"/>
  <c r="AJ78" i="12"/>
  <c r="AD78" i="12" s="1"/>
  <c r="AJ69" i="12"/>
  <c r="AL64" i="12"/>
  <c r="AL58" i="12"/>
  <c r="AD58" i="12" s="1"/>
  <c r="AL49" i="12"/>
  <c r="AJ44" i="12"/>
  <c r="AJ38" i="12"/>
  <c r="AJ29" i="12"/>
  <c r="AL24" i="12"/>
  <c r="AT19" i="12"/>
  <c r="C4" i="10"/>
  <c r="C3" i="10"/>
  <c r="AD38" i="12" l="1"/>
  <c r="AJ23" i="12"/>
  <c r="AJ22" i="12"/>
  <c r="AD21" i="12"/>
  <c r="C19" i="12"/>
  <c r="AD20" i="12" s="1"/>
  <c r="AJ17" i="12"/>
  <c r="AD15" i="12"/>
  <c r="C14" i="12"/>
  <c r="AL10" i="12"/>
  <c r="AK10" i="12"/>
  <c r="AJ10" i="12"/>
  <c r="AI10" i="12"/>
  <c r="AH10" i="12"/>
  <c r="C9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AJ11" i="12" s="1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AH10" i="11"/>
  <c r="AI10" i="11"/>
  <c r="AJ10" i="11"/>
  <c r="AK10" i="11"/>
  <c r="AL10" i="11"/>
  <c r="AK11" i="11"/>
  <c r="AH12" i="11"/>
  <c r="AI12" i="11"/>
  <c r="AK12" i="11"/>
  <c r="AK13" i="11"/>
  <c r="AH14" i="11"/>
  <c r="AI14" i="11"/>
  <c r="AJ14" i="11"/>
  <c r="AK14" i="11"/>
  <c r="AL14" i="11"/>
  <c r="AK15" i="11"/>
  <c r="AH16" i="11"/>
  <c r="AI16" i="11"/>
  <c r="AK16" i="11"/>
  <c r="AK17" i="11"/>
  <c r="AH18" i="11"/>
  <c r="AI18" i="11"/>
  <c r="AJ18" i="11"/>
  <c r="AK18" i="11"/>
  <c r="AL18" i="11"/>
  <c r="AK20" i="11"/>
  <c r="AI20" i="11"/>
  <c r="AH20" i="11"/>
  <c r="G20" i="11"/>
  <c r="AJ20" i="11" s="1"/>
  <c r="AK19" i="11"/>
  <c r="AI19" i="11"/>
  <c r="AH19" i="11"/>
  <c r="G19" i="11"/>
  <c r="G17" i="11"/>
  <c r="AJ17" i="11" s="1"/>
  <c r="C17" i="11"/>
  <c r="G16" i="11"/>
  <c r="AJ16" i="11" s="1"/>
  <c r="AP13" i="11"/>
  <c r="G15" i="11"/>
  <c r="AJ15" i="11" s="1"/>
  <c r="AP12" i="11"/>
  <c r="G13" i="11"/>
  <c r="AJ13" i="11" s="1"/>
  <c r="C13" i="11"/>
  <c r="AP11" i="11"/>
  <c r="G12" i="11"/>
  <c r="AJ12" i="11" s="1"/>
  <c r="AP10" i="11"/>
  <c r="G11" i="11"/>
  <c r="AJ11" i="11" s="1"/>
  <c r="G9" i="11"/>
  <c r="C9" i="11"/>
  <c r="AP8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Z6" i="11"/>
  <c r="Y6" i="11"/>
  <c r="X6" i="11"/>
  <c r="W6" i="11"/>
  <c r="V6" i="11"/>
  <c r="AK9" i="11" s="1"/>
  <c r="U6" i="11"/>
  <c r="T6" i="11"/>
  <c r="S6" i="11"/>
  <c r="R6" i="11"/>
  <c r="Q6" i="11"/>
  <c r="P6" i="11"/>
  <c r="O6" i="11"/>
  <c r="N6" i="11"/>
  <c r="M6" i="11"/>
  <c r="AI11" i="11" s="1"/>
  <c r="L6" i="11"/>
  <c r="AH13" i="11" s="1"/>
  <c r="AR16" i="12" l="1"/>
  <c r="B40" i="9" s="1"/>
  <c r="AD11" i="12"/>
  <c r="AD14" i="11"/>
  <c r="AD18" i="11"/>
  <c r="AD10" i="11"/>
  <c r="AD10" i="12"/>
  <c r="AK21" i="11"/>
  <c r="E39" i="9" s="1"/>
  <c r="AL12" i="12"/>
  <c r="AJ12" i="12"/>
  <c r="AJ9" i="11"/>
  <c r="AL9" i="11"/>
  <c r="AL11" i="11"/>
  <c r="AJ9" i="12"/>
  <c r="AL16" i="11"/>
  <c r="AD16" i="11" s="1"/>
  <c r="AL13" i="12"/>
  <c r="AJ13" i="12"/>
  <c r="AL14" i="12"/>
  <c r="AJ14" i="12"/>
  <c r="AL18" i="12"/>
  <c r="AJ18" i="12"/>
  <c r="AL19" i="12"/>
  <c r="AJ19" i="12"/>
  <c r="AK9" i="12"/>
  <c r="AK84" i="12" s="1"/>
  <c r="E40" i="9" s="1"/>
  <c r="AL9" i="12"/>
  <c r="AL13" i="11"/>
  <c r="AL43" i="12"/>
  <c r="AD43" i="12" s="1"/>
  <c r="AL32" i="12"/>
  <c r="AD32" i="12" s="1"/>
  <c r="AL72" i="12"/>
  <c r="AD72" i="12" s="1"/>
  <c r="AL63" i="12"/>
  <c r="AD63" i="12" s="1"/>
  <c r="AL53" i="12"/>
  <c r="AD53" i="12" s="1"/>
  <c r="AL23" i="12"/>
  <c r="AD23" i="12" s="1"/>
  <c r="AL42" i="12"/>
  <c r="AD42" i="12" s="1"/>
  <c r="AL82" i="12"/>
  <c r="AD82" i="12" s="1"/>
  <c r="AL83" i="12"/>
  <c r="AD83" i="12" s="1"/>
  <c r="AL33" i="12"/>
  <c r="AD33" i="12" s="1"/>
  <c r="AL73" i="12"/>
  <c r="AD73" i="12" s="1"/>
  <c r="AL62" i="12"/>
  <c r="AD62" i="12" s="1"/>
  <c r="AL22" i="12"/>
  <c r="AD22" i="12" s="1"/>
  <c r="AL52" i="12"/>
  <c r="AD52" i="12" s="1"/>
  <c r="AH9" i="11"/>
  <c r="AI9" i="11"/>
  <c r="AI17" i="11"/>
  <c r="AH15" i="11"/>
  <c r="AI13" i="11"/>
  <c r="AH11" i="11"/>
  <c r="AD11" i="11" s="1"/>
  <c r="AH17" i="11"/>
  <c r="AL27" i="12"/>
  <c r="AD27" i="12" s="1"/>
  <c r="AL67" i="12"/>
  <c r="AD67" i="12" s="1"/>
  <c r="AL37" i="12"/>
  <c r="AD37" i="12" s="1"/>
  <c r="AL77" i="12"/>
  <c r="AD77" i="12" s="1"/>
  <c r="AL47" i="12"/>
  <c r="AD47" i="12" s="1"/>
  <c r="AL57" i="12"/>
  <c r="AD57" i="12" s="1"/>
  <c r="AL17" i="12"/>
  <c r="AD17" i="12" s="1"/>
  <c r="AH39" i="12"/>
  <c r="AH79" i="12"/>
  <c r="AH44" i="12"/>
  <c r="AH12" i="12"/>
  <c r="AH24" i="12"/>
  <c r="AH16" i="12"/>
  <c r="AH49" i="12"/>
  <c r="AH19" i="12"/>
  <c r="AH54" i="12"/>
  <c r="AH14" i="12"/>
  <c r="AH59" i="12"/>
  <c r="AH29" i="12"/>
  <c r="AH69" i="12"/>
  <c r="AH34" i="12"/>
  <c r="AH74" i="12"/>
  <c r="AH64" i="12"/>
  <c r="AH9" i="12"/>
  <c r="AI15" i="11"/>
  <c r="AI34" i="12"/>
  <c r="AI74" i="12"/>
  <c r="AI39" i="12"/>
  <c r="AI79" i="12"/>
  <c r="AI44" i="12"/>
  <c r="AI12" i="12"/>
  <c r="AI54" i="12"/>
  <c r="AI14" i="12"/>
  <c r="AI49" i="12"/>
  <c r="AI59" i="12"/>
  <c r="AI19" i="12"/>
  <c r="AI24" i="12"/>
  <c r="AI64" i="12"/>
  <c r="AI16" i="12"/>
  <c r="AI29" i="12"/>
  <c r="AI69" i="12"/>
  <c r="AI9" i="12"/>
  <c r="AL15" i="11"/>
  <c r="AL12" i="11"/>
  <c r="AD12" i="11" s="1"/>
  <c r="AR16" i="11"/>
  <c r="B39" i="9" s="1"/>
  <c r="AL17" i="11"/>
  <c r="AL19" i="11"/>
  <c r="AL20" i="11"/>
  <c r="AD20" i="11" s="1"/>
  <c r="AJ19" i="11"/>
  <c r="AD15" i="11" l="1"/>
  <c r="AD17" i="11"/>
  <c r="AD14" i="12"/>
  <c r="AD13" i="11"/>
  <c r="AE13" i="11" s="1"/>
  <c r="AD18" i="12"/>
  <c r="AD19" i="11"/>
  <c r="AD13" i="12"/>
  <c r="AD12" i="12"/>
  <c r="AD19" i="12"/>
  <c r="AE19" i="12" s="1"/>
  <c r="AD59" i="12"/>
  <c r="AE59" i="12" s="1"/>
  <c r="AD74" i="12"/>
  <c r="AE74" i="12" s="1"/>
  <c r="AD9" i="11"/>
  <c r="AD49" i="12"/>
  <c r="AE49" i="12" s="1"/>
  <c r="AD44" i="12"/>
  <c r="AE44" i="12" s="1"/>
  <c r="AD34" i="12"/>
  <c r="AE34" i="12" s="1"/>
  <c r="AD79" i="12"/>
  <c r="AE79" i="12" s="1"/>
  <c r="AD16" i="12"/>
  <c r="AD69" i="12"/>
  <c r="AE69" i="12" s="1"/>
  <c r="AD54" i="12"/>
  <c r="AE54" i="12" s="1"/>
  <c r="AD24" i="12"/>
  <c r="AE24" i="12" s="1"/>
  <c r="AD39" i="12"/>
  <c r="AE39" i="12" s="1"/>
  <c r="AD9" i="12"/>
  <c r="AD64" i="12"/>
  <c r="AE64" i="12" s="1"/>
  <c r="AD29" i="12"/>
  <c r="AE29" i="12" s="1"/>
  <c r="AJ84" i="12"/>
  <c r="D40" i="9" s="1"/>
  <c r="AJ21" i="11"/>
  <c r="D39" i="9" s="1"/>
  <c r="AG21" i="11"/>
  <c r="C39" i="9" s="1"/>
  <c r="AG84" i="12"/>
  <c r="C40" i="9" s="1"/>
  <c r="AL84" i="12"/>
  <c r="F40" i="9" s="1"/>
  <c r="AL21" i="11"/>
  <c r="F39" i="9" s="1"/>
  <c r="AE14" i="12" l="1"/>
  <c r="AE9" i="11"/>
  <c r="AE9" i="12"/>
  <c r="AE7" i="12" s="1"/>
  <c r="G40" i="9" s="1"/>
  <c r="AE17" i="11"/>
  <c r="AE7" i="11" l="1"/>
  <c r="G39" i="9" s="1"/>
  <c r="Z7" i="3"/>
  <c r="Y7" i="3"/>
  <c r="X7" i="3"/>
  <c r="W7" i="3"/>
  <c r="V7" i="3"/>
  <c r="U7" i="3"/>
  <c r="T7" i="3"/>
  <c r="S7" i="3"/>
  <c r="R7" i="3"/>
  <c r="Q7" i="3"/>
  <c r="P7" i="3"/>
  <c r="O7" i="3"/>
  <c r="N7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B7" i="3"/>
  <c r="I41" i="7" l="1"/>
  <c r="I39" i="7"/>
  <c r="I40" i="7"/>
  <c r="I37" i="7"/>
  <c r="I38" i="7"/>
  <c r="I36" i="7"/>
  <c r="I34" i="7"/>
  <c r="I35" i="7"/>
  <c r="I6" i="12" s="1"/>
  <c r="I33" i="7"/>
  <c r="I32" i="7"/>
  <c r="I31" i="7"/>
  <c r="F25" i="9" l="1"/>
  <c r="G36" i="9"/>
  <c r="K6" i="12"/>
  <c r="B6" i="11"/>
  <c r="B6" i="12"/>
  <c r="I6" i="3"/>
  <c r="I6" i="11"/>
  <c r="K6" i="3"/>
  <c r="K6" i="11"/>
  <c r="B6" i="3"/>
  <c r="I30" i="7"/>
  <c r="A42" i="9" s="1"/>
  <c r="I27" i="7"/>
  <c r="A38" i="9" s="1"/>
  <c r="I28" i="7"/>
  <c r="A39" i="9" s="1"/>
  <c r="I29" i="7"/>
  <c r="A40" i="9" s="1"/>
  <c r="J5" i="3" l="1"/>
  <c r="J5" i="11"/>
  <c r="J5" i="12"/>
  <c r="I25" i="7"/>
  <c r="A18" i="9" s="1"/>
  <c r="I26" i="7"/>
  <c r="A19" i="9" s="1"/>
  <c r="I24" i="7"/>
  <c r="A15" i="9" s="1"/>
  <c r="I23" i="7"/>
  <c r="A13" i="9" s="1"/>
  <c r="I18" i="7"/>
  <c r="I19" i="7"/>
  <c r="I20" i="7"/>
  <c r="I21" i="7"/>
  <c r="E25" i="9" s="1"/>
  <c r="I22" i="7"/>
  <c r="A23" i="9" s="1"/>
  <c r="B1" i="6"/>
  <c r="I17" i="7"/>
  <c r="I15" i="7"/>
  <c r="I16" i="7"/>
  <c r="C36" i="9" s="1"/>
  <c r="I14" i="7"/>
  <c r="I13" i="7"/>
  <c r="I10" i="7"/>
  <c r="F36" i="9" s="1"/>
  <c r="I11" i="7"/>
  <c r="C35" i="9" s="1"/>
  <c r="I12" i="7"/>
  <c r="I5" i="7"/>
  <c r="I6" i="7"/>
  <c r="I7" i="7"/>
  <c r="I8" i="7"/>
  <c r="A27" i="9" s="1"/>
  <c r="I9" i="7"/>
  <c r="A28" i="9" s="1"/>
  <c r="I3" i="7"/>
  <c r="I4" i="7"/>
  <c r="I2" i="7"/>
  <c r="AE18" i="6"/>
  <c r="AF17" i="6"/>
  <c r="D28" i="9" s="1"/>
  <c r="AD17" i="6"/>
  <c r="AF16" i="6"/>
  <c r="D27" i="9" s="1"/>
  <c r="AE16" i="6"/>
  <c r="AD16" i="6"/>
  <c r="B27" i="9" s="1"/>
  <c r="AG15" i="6"/>
  <c r="E26" i="9" s="1"/>
  <c r="AF15" i="6"/>
  <c r="D26" i="9" s="1"/>
  <c r="AE15" i="6"/>
  <c r="X28" i="6"/>
  <c r="Y28" i="6"/>
  <c r="Z28" i="6"/>
  <c r="X29" i="6"/>
  <c r="Y29" i="6"/>
  <c r="Z29" i="6"/>
  <c r="X30" i="6"/>
  <c r="Y30" i="6"/>
  <c r="Z30" i="6"/>
  <c r="X31" i="6"/>
  <c r="V31" i="6" s="1"/>
  <c r="Y31" i="6"/>
  <c r="Z31" i="6"/>
  <c r="X32" i="6"/>
  <c r="Y32" i="6"/>
  <c r="Z32" i="6"/>
  <c r="X33" i="6"/>
  <c r="Y33" i="6"/>
  <c r="Z33" i="6"/>
  <c r="X34" i="6"/>
  <c r="Y34" i="6"/>
  <c r="Z34" i="6"/>
  <c r="X35" i="6"/>
  <c r="Y35" i="6"/>
  <c r="Z35" i="6"/>
  <c r="X36" i="6"/>
  <c r="Y36" i="6"/>
  <c r="Z36" i="6"/>
  <c r="X37" i="6"/>
  <c r="Y37" i="6"/>
  <c r="Z37" i="6"/>
  <c r="X38" i="6"/>
  <c r="Y38" i="6"/>
  <c r="Z38" i="6"/>
  <c r="X39" i="6"/>
  <c r="V39" i="6" s="1"/>
  <c r="Y39" i="6"/>
  <c r="Z39" i="6"/>
  <c r="X40" i="6"/>
  <c r="Y40" i="6"/>
  <c r="Z40" i="6"/>
  <c r="X41" i="6"/>
  <c r="Y41" i="6"/>
  <c r="Z41" i="6"/>
  <c r="X42" i="6"/>
  <c r="V42" i="6" s="1"/>
  <c r="Y42" i="6"/>
  <c r="Z42" i="6"/>
  <c r="X43" i="6"/>
  <c r="Y43" i="6"/>
  <c r="Z43" i="6"/>
  <c r="X44" i="6"/>
  <c r="Y44" i="6"/>
  <c r="Z44" i="6"/>
  <c r="X45" i="6"/>
  <c r="Y45" i="6"/>
  <c r="Z45" i="6"/>
  <c r="X46" i="6"/>
  <c r="Y46" i="6"/>
  <c r="Z46" i="6"/>
  <c r="X47" i="6"/>
  <c r="V47" i="6" s="1"/>
  <c r="Y47" i="6"/>
  <c r="Z47" i="6"/>
  <c r="Y48" i="6"/>
  <c r="AD9" i="6"/>
  <c r="X16" i="6"/>
  <c r="Y16" i="6"/>
  <c r="Z16" i="6"/>
  <c r="X17" i="6"/>
  <c r="V17" i="6" s="1"/>
  <c r="Y17" i="6"/>
  <c r="Z17" i="6"/>
  <c r="X18" i="6"/>
  <c r="Y18" i="6"/>
  <c r="Z18" i="6"/>
  <c r="X19" i="6"/>
  <c r="Y19" i="6"/>
  <c r="Z19" i="6"/>
  <c r="X20" i="6"/>
  <c r="Y20" i="6"/>
  <c r="Z20" i="6"/>
  <c r="X21" i="6"/>
  <c r="Y21" i="6"/>
  <c r="Z21" i="6"/>
  <c r="X22" i="6"/>
  <c r="Y22" i="6"/>
  <c r="Z22" i="6"/>
  <c r="X23" i="6"/>
  <c r="Y23" i="6"/>
  <c r="Z23" i="6"/>
  <c r="X24" i="6"/>
  <c r="Y24" i="6"/>
  <c r="Z24" i="6"/>
  <c r="X25" i="6"/>
  <c r="V25" i="6" s="1"/>
  <c r="Y25" i="6"/>
  <c r="Z25" i="6"/>
  <c r="X26" i="6"/>
  <c r="Y26" i="6"/>
  <c r="Z26" i="6"/>
  <c r="AD12" i="6"/>
  <c r="AD11" i="6"/>
  <c r="AD10" i="6"/>
  <c r="AP13" i="3"/>
  <c r="AP12" i="3"/>
  <c r="AP11" i="3"/>
  <c r="AP10" i="3"/>
  <c r="AP8" i="3"/>
  <c r="AK41" i="3"/>
  <c r="AI41" i="3"/>
  <c r="AH41" i="3"/>
  <c r="AJ41" i="3"/>
  <c r="AI40" i="3"/>
  <c r="AH40" i="3"/>
  <c r="AL40" i="3"/>
  <c r="AI39" i="3"/>
  <c r="AH39" i="3"/>
  <c r="AJ39" i="3"/>
  <c r="C39" i="3"/>
  <c r="AK38" i="3"/>
  <c r="AI38" i="3"/>
  <c r="AH38" i="3"/>
  <c r="AJ38" i="3"/>
  <c r="AI37" i="3"/>
  <c r="AH37" i="3"/>
  <c r="AL37" i="3"/>
  <c r="AI36" i="3"/>
  <c r="AH36" i="3"/>
  <c r="AJ36" i="3"/>
  <c r="C36" i="3"/>
  <c r="AK35" i="3"/>
  <c r="AI35" i="3"/>
  <c r="AH35" i="3"/>
  <c r="AJ35" i="3"/>
  <c r="AI34" i="3"/>
  <c r="AH34" i="3"/>
  <c r="AL34" i="3"/>
  <c r="AI33" i="3"/>
  <c r="AH33" i="3"/>
  <c r="AJ33" i="3"/>
  <c r="C33" i="3"/>
  <c r="AK32" i="3"/>
  <c r="AI32" i="3"/>
  <c r="AH32" i="3"/>
  <c r="AL32" i="3"/>
  <c r="AI31" i="3"/>
  <c r="AH31" i="3"/>
  <c r="AJ31" i="3"/>
  <c r="AI30" i="3"/>
  <c r="AH30" i="3"/>
  <c r="AL30" i="3"/>
  <c r="C30" i="3"/>
  <c r="AK29" i="3"/>
  <c r="AI29" i="3"/>
  <c r="AH29" i="3"/>
  <c r="AL29" i="3"/>
  <c r="AI28" i="3"/>
  <c r="AH28" i="3"/>
  <c r="AJ28" i="3"/>
  <c r="AI27" i="3"/>
  <c r="AH27" i="3"/>
  <c r="AL27" i="3"/>
  <c r="C27" i="3"/>
  <c r="AK26" i="3"/>
  <c r="AI26" i="3"/>
  <c r="AH26" i="3"/>
  <c r="AL26" i="3"/>
  <c r="AI25" i="3"/>
  <c r="AH25" i="3"/>
  <c r="AJ25" i="3"/>
  <c r="AI24" i="3"/>
  <c r="AH24" i="3"/>
  <c r="AL24" i="3"/>
  <c r="C24" i="3"/>
  <c r="AK23" i="3"/>
  <c r="AI23" i="3"/>
  <c r="AH23" i="3"/>
  <c r="AL23" i="3"/>
  <c r="AI22" i="3"/>
  <c r="AH22" i="3"/>
  <c r="AJ22" i="3"/>
  <c r="AI21" i="3"/>
  <c r="AH21" i="3"/>
  <c r="AL21" i="3"/>
  <c r="C21" i="3"/>
  <c r="AK20" i="3"/>
  <c r="AI20" i="3"/>
  <c r="AH20" i="3"/>
  <c r="AJ20" i="3"/>
  <c r="AI19" i="3"/>
  <c r="AH19" i="3"/>
  <c r="AK19" i="3"/>
  <c r="AI18" i="3"/>
  <c r="AH18" i="3"/>
  <c r="AJ18" i="3"/>
  <c r="C18" i="3"/>
  <c r="AK17" i="3"/>
  <c r="AI17" i="3"/>
  <c r="AH17" i="3"/>
  <c r="AJ17" i="3"/>
  <c r="AI16" i="3"/>
  <c r="AH16" i="3"/>
  <c r="AK16" i="3"/>
  <c r="AI15" i="3"/>
  <c r="AH15" i="3"/>
  <c r="AJ15" i="3"/>
  <c r="C15" i="3"/>
  <c r="AK14" i="3"/>
  <c r="AI14" i="3"/>
  <c r="AH14" i="3"/>
  <c r="AL14" i="3"/>
  <c r="AI13" i="3"/>
  <c r="AH13" i="3"/>
  <c r="AJ13" i="3"/>
  <c r="AI12" i="3"/>
  <c r="AH12" i="3"/>
  <c r="AL12" i="3"/>
  <c r="C12" i="3"/>
  <c r="AJ10" i="3"/>
  <c r="AL9" i="3"/>
  <c r="AL11" i="3"/>
  <c r="E58" i="6"/>
  <c r="Z58" i="6" s="1"/>
  <c r="E57" i="6"/>
  <c r="Z57" i="6" s="1"/>
  <c r="E56" i="6"/>
  <c r="Z56" i="6" s="1"/>
  <c r="E55" i="6"/>
  <c r="E54" i="6"/>
  <c r="X54" i="6" s="1"/>
  <c r="E53" i="6"/>
  <c r="E52" i="6"/>
  <c r="Z52" i="6" s="1"/>
  <c r="E51" i="6"/>
  <c r="E50" i="6"/>
  <c r="X50" i="6" s="1"/>
  <c r="E49" i="6"/>
  <c r="E48" i="6"/>
  <c r="X48" i="6" s="1"/>
  <c r="E27" i="6"/>
  <c r="Z27" i="6" s="1"/>
  <c r="E15" i="6"/>
  <c r="X15" i="6" s="1"/>
  <c r="E14" i="6"/>
  <c r="E13" i="6"/>
  <c r="Z13" i="6" s="1"/>
  <c r="E12" i="6"/>
  <c r="E11" i="6"/>
  <c r="X11" i="6" s="1"/>
  <c r="E9" i="6"/>
  <c r="Y9" i="6" s="1"/>
  <c r="E10" i="6"/>
  <c r="Y55" i="6"/>
  <c r="Y53" i="6"/>
  <c r="Y51" i="6"/>
  <c r="Y50" i="6"/>
  <c r="Y49" i="6"/>
  <c r="Y14" i="6"/>
  <c r="Y12" i="6"/>
  <c r="Y10" i="6"/>
  <c r="AH10" i="3"/>
  <c r="AI10" i="3"/>
  <c r="AH11" i="3"/>
  <c r="AI11" i="3"/>
  <c r="A14" i="9" l="1"/>
  <c r="E45" i="9"/>
  <c r="V19" i="6"/>
  <c r="V41" i="6"/>
  <c r="V46" i="6"/>
  <c r="V38" i="6"/>
  <c r="V21" i="6"/>
  <c r="V35" i="6"/>
  <c r="V26" i="6"/>
  <c r="V18" i="6"/>
  <c r="V40" i="6"/>
  <c r="V32" i="6"/>
  <c r="V44" i="6"/>
  <c r="V36" i="6"/>
  <c r="V24" i="6"/>
  <c r="V43" i="6"/>
  <c r="V23" i="6"/>
  <c r="V45" i="6"/>
  <c r="V37" i="6"/>
  <c r="V29" i="6"/>
  <c r="V22" i="6"/>
  <c r="V28" i="6"/>
  <c r="V33" i="6"/>
  <c r="V30" i="6"/>
  <c r="V20" i="6"/>
  <c r="V34" i="6"/>
  <c r="V16" i="6"/>
  <c r="A5" i="9"/>
  <c r="B25" i="9"/>
  <c r="A7" i="9"/>
  <c r="D25" i="9"/>
  <c r="A6" i="9"/>
  <c r="C25" i="9"/>
  <c r="B21" i="9"/>
  <c r="C29" i="9"/>
  <c r="F29" i="9" s="1"/>
  <c r="AH18" i="6"/>
  <c r="B28" i="9"/>
  <c r="F28" i="9" s="1"/>
  <c r="AH17" i="6"/>
  <c r="B22" i="9"/>
  <c r="B20" i="9"/>
  <c r="AH16" i="6"/>
  <c r="C27" i="9"/>
  <c r="F27" i="9" s="1"/>
  <c r="C26" i="9"/>
  <c r="F26" i="9" s="1"/>
  <c r="AH15" i="6"/>
  <c r="B23" i="9"/>
  <c r="A20" i="9"/>
  <c r="T59" i="6"/>
  <c r="A26" i="9"/>
  <c r="A1" i="6"/>
  <c r="A11" i="9"/>
  <c r="A3" i="11"/>
  <c r="A22" i="9"/>
  <c r="A3" i="3"/>
  <c r="A21" i="9"/>
  <c r="A3" i="6"/>
  <c r="A3" i="12"/>
  <c r="C6" i="3"/>
  <c r="C6" i="11"/>
  <c r="C6" i="12"/>
  <c r="M5" i="11"/>
  <c r="M5" i="3"/>
  <c r="M5" i="12"/>
  <c r="V5" i="6"/>
  <c r="H5" i="3"/>
  <c r="H5" i="11"/>
  <c r="H5" i="12"/>
  <c r="L5" i="11"/>
  <c r="L5" i="3"/>
  <c r="L5" i="12"/>
  <c r="J6" i="11"/>
  <c r="J6" i="12"/>
  <c r="J6" i="3"/>
  <c r="AE6" i="3"/>
  <c r="AE6" i="12"/>
  <c r="AE6" i="11"/>
  <c r="H6" i="12"/>
  <c r="H6" i="3"/>
  <c r="H6" i="11"/>
  <c r="A1" i="3"/>
  <c r="A1" i="12"/>
  <c r="A1" i="11"/>
  <c r="V8" i="12"/>
  <c r="R8" i="12"/>
  <c r="X8" i="12"/>
  <c r="N8" i="12"/>
  <c r="W8" i="12"/>
  <c r="Q8" i="12"/>
  <c r="T8" i="12"/>
  <c r="D5" i="11"/>
  <c r="D5" i="12"/>
  <c r="W5" i="11"/>
  <c r="W5" i="12"/>
  <c r="P8" i="11"/>
  <c r="P8" i="12"/>
  <c r="T5" i="11"/>
  <c r="T5" i="12"/>
  <c r="AA6" i="11"/>
  <c r="AA6" i="12"/>
  <c r="S8" i="12"/>
  <c r="O8" i="12"/>
  <c r="Y8" i="12"/>
  <c r="U8" i="12"/>
  <c r="Q5" i="11"/>
  <c r="Q5" i="12"/>
  <c r="N5" i="11"/>
  <c r="N5" i="12"/>
  <c r="G5" i="11"/>
  <c r="G5" i="12"/>
  <c r="F5" i="11"/>
  <c r="F5" i="12"/>
  <c r="AA7" i="11"/>
  <c r="AA7" i="12"/>
  <c r="A6" i="11"/>
  <c r="A6" i="12"/>
  <c r="AD6" i="11"/>
  <c r="AD6" i="12"/>
  <c r="E5" i="11"/>
  <c r="E5" i="12"/>
  <c r="Z8" i="11"/>
  <c r="Z8" i="12"/>
  <c r="U8" i="11"/>
  <c r="S8" i="11"/>
  <c r="Y8" i="11"/>
  <c r="O8" i="11"/>
  <c r="V8" i="11"/>
  <c r="N8" i="11"/>
  <c r="R8" i="11"/>
  <c r="X8" i="11"/>
  <c r="T8" i="11"/>
  <c r="Q8" i="11"/>
  <c r="W8" i="11"/>
  <c r="A5" i="6"/>
  <c r="A6" i="3"/>
  <c r="V7" i="6"/>
  <c r="AD6" i="3"/>
  <c r="C5" i="6"/>
  <c r="E5" i="3"/>
  <c r="R8" i="6"/>
  <c r="Z8" i="3"/>
  <c r="B5" i="6"/>
  <c r="D5" i="3"/>
  <c r="O5" i="6"/>
  <c r="W5" i="3"/>
  <c r="H8" i="6"/>
  <c r="P8" i="3"/>
  <c r="L5" i="6"/>
  <c r="T5" i="3"/>
  <c r="AA6" i="3"/>
  <c r="S6" i="6"/>
  <c r="U8" i="3"/>
  <c r="O8" i="3"/>
  <c r="S8" i="3"/>
  <c r="Y8" i="3"/>
  <c r="I5" i="6"/>
  <c r="Q5" i="3"/>
  <c r="S7" i="6"/>
  <c r="AA7" i="3"/>
  <c r="X8" i="3"/>
  <c r="V8" i="3"/>
  <c r="N8" i="3"/>
  <c r="R8" i="3"/>
  <c r="F5" i="6"/>
  <c r="N5" i="3"/>
  <c r="T8" i="3"/>
  <c r="W8" i="3"/>
  <c r="Q8" i="3"/>
  <c r="E5" i="6"/>
  <c r="G5" i="3"/>
  <c r="D5" i="6"/>
  <c r="F5" i="3"/>
  <c r="AD11" i="3"/>
  <c r="AD26" i="3"/>
  <c r="Q8" i="6"/>
  <c r="G8" i="6"/>
  <c r="M8" i="6"/>
  <c r="K8" i="6"/>
  <c r="J8" i="6"/>
  <c r="P8" i="6"/>
  <c r="N8" i="6"/>
  <c r="F8" i="6"/>
  <c r="I8" i="6"/>
  <c r="O8" i="6"/>
  <c r="L8" i="6"/>
  <c r="AL20" i="3"/>
  <c r="AL33" i="3"/>
  <c r="AL18" i="3"/>
  <c r="Z48" i="6"/>
  <c r="V48" i="6" s="1"/>
  <c r="X9" i="6"/>
  <c r="Z9" i="6"/>
  <c r="AD22" i="3"/>
  <c r="AJ26" i="3"/>
  <c r="AL39" i="3"/>
  <c r="AL36" i="3"/>
  <c r="AJ34" i="3"/>
  <c r="AJ40" i="3"/>
  <c r="AL17" i="3"/>
  <c r="AJ32" i="3"/>
  <c r="AK33" i="3"/>
  <c r="AK39" i="3"/>
  <c r="AJ16" i="3"/>
  <c r="AD16" i="3" s="1"/>
  <c r="AD30" i="3"/>
  <c r="AJ14" i="3"/>
  <c r="AK15" i="3"/>
  <c r="AJ19" i="3"/>
  <c r="AJ23" i="3"/>
  <c r="AJ29" i="3"/>
  <c r="AJ37" i="3"/>
  <c r="AL15" i="3"/>
  <c r="AK18" i="3"/>
  <c r="AK36" i="3"/>
  <c r="AL35" i="3"/>
  <c r="AL38" i="3"/>
  <c r="AL41" i="3"/>
  <c r="AK34" i="3"/>
  <c r="AK37" i="3"/>
  <c r="AK40" i="3"/>
  <c r="AJ21" i="3"/>
  <c r="AL22" i="3"/>
  <c r="AJ24" i="3"/>
  <c r="AJ30" i="3"/>
  <c r="AL31" i="3"/>
  <c r="AK21" i="3"/>
  <c r="AD23" i="3"/>
  <c r="AK24" i="3"/>
  <c r="AD32" i="3"/>
  <c r="AK22" i="3"/>
  <c r="AK25" i="3"/>
  <c r="AK28" i="3"/>
  <c r="AK31" i="3"/>
  <c r="AL25" i="3"/>
  <c r="AJ27" i="3"/>
  <c r="AL28" i="3"/>
  <c r="AK27" i="3"/>
  <c r="AK30" i="3"/>
  <c r="AD19" i="3"/>
  <c r="AL16" i="3"/>
  <c r="AL19" i="3"/>
  <c r="AK13" i="3"/>
  <c r="AJ12" i="3"/>
  <c r="AL13" i="3"/>
  <c r="AK12" i="3"/>
  <c r="Y13" i="6"/>
  <c r="Y15" i="6"/>
  <c r="X53" i="6"/>
  <c r="Y58" i="6"/>
  <c r="Y11" i="6"/>
  <c r="V11" i="6" s="1"/>
  <c r="X49" i="6"/>
  <c r="V49" i="6" s="1"/>
  <c r="Y56" i="6"/>
  <c r="X14" i="6"/>
  <c r="Y52" i="6"/>
  <c r="Y54" i="6"/>
  <c r="X10" i="6"/>
  <c r="V10" i="6" s="1"/>
  <c r="Z12" i="6"/>
  <c r="Z51" i="6"/>
  <c r="Z55" i="6"/>
  <c r="Z10" i="6"/>
  <c r="X12" i="6"/>
  <c r="Z14" i="6"/>
  <c r="X27" i="6"/>
  <c r="V27" i="6" s="1"/>
  <c r="Z49" i="6"/>
  <c r="X51" i="6"/>
  <c r="Z53" i="6"/>
  <c r="X55" i="6"/>
  <c r="V55" i="6" s="1"/>
  <c r="X57" i="6"/>
  <c r="Z11" i="6"/>
  <c r="X13" i="6"/>
  <c r="V13" i="6" s="1"/>
  <c r="Z15" i="6"/>
  <c r="Y27" i="6"/>
  <c r="Z50" i="6"/>
  <c r="V50" i="6" s="1"/>
  <c r="X52" i="6"/>
  <c r="V52" i="6" s="1"/>
  <c r="Z54" i="6"/>
  <c r="V54" i="6" s="1"/>
  <c r="X56" i="6"/>
  <c r="V56" i="6" s="1"/>
  <c r="Y57" i="6"/>
  <c r="X58" i="6"/>
  <c r="V58" i="6" s="1"/>
  <c r="AJ11" i="3"/>
  <c r="AK11" i="3"/>
  <c r="AL10" i="3"/>
  <c r="AK10" i="3"/>
  <c r="AK9" i="3"/>
  <c r="AJ9" i="3"/>
  <c r="AI9" i="3"/>
  <c r="AH9" i="3"/>
  <c r="C9" i="3"/>
  <c r="V51" i="6" l="1"/>
  <c r="V53" i="6"/>
  <c r="V14" i="6"/>
  <c r="V15" i="6"/>
  <c r="V57" i="6"/>
  <c r="AD29" i="3"/>
  <c r="AD33" i="3"/>
  <c r="AD13" i="3"/>
  <c r="AD41" i="3"/>
  <c r="AD15" i="3"/>
  <c r="AD27" i="3"/>
  <c r="AD38" i="3"/>
  <c r="Y59" i="6"/>
  <c r="E37" i="9" s="1"/>
  <c r="Z59" i="6"/>
  <c r="F37" i="9" s="1"/>
  <c r="V12" i="6"/>
  <c r="X59" i="6"/>
  <c r="D37" i="9" s="1"/>
  <c r="V9" i="6"/>
  <c r="AD25" i="3"/>
  <c r="AD18" i="3"/>
  <c r="AD24" i="3"/>
  <c r="AD37" i="3"/>
  <c r="AD34" i="3"/>
  <c r="AD36" i="3"/>
  <c r="AD31" i="3"/>
  <c r="AD17" i="3"/>
  <c r="AD12" i="3"/>
  <c r="AD28" i="3"/>
  <c r="AD21" i="3"/>
  <c r="AD40" i="3"/>
  <c r="AD39" i="3"/>
  <c r="AD35" i="3"/>
  <c r="AD20" i="3"/>
  <c r="AD14" i="3"/>
  <c r="AL42" i="3"/>
  <c r="F38" i="9" s="1"/>
  <c r="AK42" i="3"/>
  <c r="E38" i="9" s="1"/>
  <c r="AJ42" i="3"/>
  <c r="D38" i="9" s="1"/>
  <c r="AD10" i="3"/>
  <c r="AR16" i="3"/>
  <c r="B38" i="9" s="1"/>
  <c r="F42" i="9" l="1"/>
  <c r="E42" i="9"/>
  <c r="D42" i="9"/>
  <c r="AE27" i="3"/>
  <c r="AE30" i="3"/>
  <c r="AE24" i="3"/>
  <c r="AE18" i="3"/>
  <c r="AE12" i="3"/>
  <c r="AE15" i="3"/>
  <c r="AE39" i="3"/>
  <c r="AE36" i="3"/>
  <c r="AE21" i="3"/>
  <c r="AE33" i="3"/>
  <c r="V59" i="6"/>
  <c r="G37" i="9" s="1"/>
  <c r="AD9" i="3" l="1"/>
  <c r="AE9" i="3" l="1"/>
  <c r="AE7" i="3" s="1"/>
  <c r="G38" i="9" s="1"/>
  <c r="AG42" i="3"/>
  <c r="C38" i="9" s="1"/>
  <c r="C42" i="9" s="1"/>
</calcChain>
</file>

<file path=xl/sharedStrings.xml><?xml version="1.0" encoding="utf-8"?>
<sst xmlns="http://schemas.openxmlformats.org/spreadsheetml/2006/main" count="417" uniqueCount="168">
  <si>
    <t>GOJU RYU KARATE DO</t>
  </si>
  <si>
    <t>SEIWAKAI SEMINAR</t>
  </si>
  <si>
    <t>Land</t>
  </si>
  <si>
    <t>Country</t>
  </si>
  <si>
    <t>Naam</t>
  </si>
  <si>
    <t>GSM</t>
  </si>
  <si>
    <t>E-mail</t>
  </si>
  <si>
    <t>Name</t>
  </si>
  <si>
    <t>Mobile Phone</t>
  </si>
  <si>
    <t>Aantal deelnemers</t>
  </si>
  <si>
    <t>Aantal aanwezigen</t>
  </si>
  <si>
    <t>Aantal 3p kamers</t>
  </si>
  <si>
    <t>Aantal 4p kamers</t>
  </si>
  <si>
    <t>Aantal 5p kamers</t>
  </si>
  <si>
    <t>Number of 3p rooms</t>
  </si>
  <si>
    <t>Number of 4p rooms</t>
  </si>
  <si>
    <t>Number of 5p rooms</t>
  </si>
  <si>
    <t>Ontbijt</t>
  </si>
  <si>
    <t>Breakfast</t>
  </si>
  <si>
    <t>Lunch</t>
  </si>
  <si>
    <t>Dinner</t>
  </si>
  <si>
    <t>Middageten</t>
  </si>
  <si>
    <t>Avondeten</t>
  </si>
  <si>
    <t>Sayonara Party</t>
  </si>
  <si>
    <t>België</t>
  </si>
  <si>
    <t>3p</t>
  </si>
  <si>
    <t>Room</t>
  </si>
  <si>
    <t>Kamer</t>
  </si>
  <si>
    <t>Voornaam</t>
  </si>
  <si>
    <t>First Name</t>
  </si>
  <si>
    <t>Comfort</t>
  </si>
  <si>
    <t>Aankomst</t>
  </si>
  <si>
    <t>Vertrek</t>
  </si>
  <si>
    <t>Arrival</t>
  </si>
  <si>
    <t>Departure</t>
  </si>
  <si>
    <t>Dagen</t>
  </si>
  <si>
    <t>Nachten</t>
  </si>
  <si>
    <t>Days</t>
  </si>
  <si>
    <t>Nights</t>
  </si>
  <si>
    <t>Seminar</t>
  </si>
  <si>
    <t>Vrijdag</t>
  </si>
  <si>
    <t>Zaterdag</t>
  </si>
  <si>
    <t>Zondag</t>
  </si>
  <si>
    <t>3 dagen</t>
  </si>
  <si>
    <t>Friday</t>
  </si>
  <si>
    <t>Saturday</t>
  </si>
  <si>
    <t>Sunday</t>
  </si>
  <si>
    <t>3 days</t>
  </si>
  <si>
    <t>Party</t>
  </si>
  <si>
    <t>Premium</t>
  </si>
  <si>
    <t>4p</t>
  </si>
  <si>
    <t>5p</t>
  </si>
  <si>
    <t>Handdoeken</t>
  </si>
  <si>
    <t>Towels</t>
  </si>
  <si>
    <t>Monday</t>
  </si>
  <si>
    <t>Maandag</t>
  </si>
  <si>
    <t>#</t>
  </si>
  <si>
    <t>Pers/Room</t>
  </si>
  <si>
    <t>Type</t>
  </si>
  <si>
    <t>Beddegoed</t>
  </si>
  <si>
    <t>Geboortedatum</t>
  </si>
  <si>
    <t>Date of Birth</t>
  </si>
  <si>
    <t>Persoon</t>
  </si>
  <si>
    <t>Person</t>
  </si>
  <si>
    <t>Totaal</t>
  </si>
  <si>
    <t>Total</t>
  </si>
  <si>
    <t>X</t>
  </si>
  <si>
    <t>Eten</t>
  </si>
  <si>
    <t>Stage</t>
  </si>
  <si>
    <t>Leeftijd</t>
  </si>
  <si>
    <t>Aankomstdatum</t>
  </si>
  <si>
    <t>Vertrekdatum</t>
  </si>
  <si>
    <t>Vinkaan</t>
  </si>
  <si>
    <t>Prijs</t>
  </si>
  <si>
    <t>Age</t>
  </si>
  <si>
    <t>@</t>
  </si>
  <si>
    <t>Nummer</t>
  </si>
  <si>
    <t>Number</t>
  </si>
  <si>
    <t>Taal</t>
  </si>
  <si>
    <t>Nederlands</t>
  </si>
  <si>
    <t>Engels</t>
  </si>
  <si>
    <t>Taalweergave</t>
  </si>
  <si>
    <t>Price</t>
  </si>
  <si>
    <t>Volwassene</t>
  </si>
  <si>
    <t>Adult</t>
  </si>
  <si>
    <t>per</t>
  </si>
  <si>
    <t>Verblijf</t>
  </si>
  <si>
    <t>Accomodation</t>
  </si>
  <si>
    <t>Without Accomodation</t>
  </si>
  <si>
    <t>Contact persoon</t>
  </si>
  <si>
    <t>Contact person</t>
  </si>
  <si>
    <t>Number of attendees</t>
  </si>
  <si>
    <t>Kies de taal / Choose the language</t>
  </si>
  <si>
    <t>→</t>
  </si>
  <si>
    <t>Number of participants</t>
  </si>
  <si>
    <t>Totale prijs</t>
  </si>
  <si>
    <t>Total Price</t>
  </si>
  <si>
    <t>Pers/Kamer</t>
  </si>
  <si>
    <t>Datum</t>
  </si>
  <si>
    <t>Date</t>
  </si>
  <si>
    <t>Jaar</t>
  </si>
  <si>
    <t>Year</t>
  </si>
  <si>
    <t>Aantal</t>
  </si>
  <si>
    <t>Blankets</t>
  </si>
  <si>
    <t>&lt;=12 Jaar</t>
  </si>
  <si>
    <t>1p</t>
  </si>
  <si>
    <t>Afgerond</t>
  </si>
  <si>
    <t>3 persoons kamer</t>
  </si>
  <si>
    <t>4 persoons kamer</t>
  </si>
  <si>
    <t>5 persoons kamer</t>
  </si>
  <si>
    <t>4 persons room</t>
  </si>
  <si>
    <t>3 persons room</t>
  </si>
  <si>
    <t>5 persons room</t>
  </si>
  <si>
    <t>1n</t>
  </si>
  <si>
    <t>2n</t>
  </si>
  <si>
    <t>3n</t>
  </si>
  <si>
    <t>mei</t>
  </si>
  <si>
    <t>may</t>
  </si>
  <si>
    <t>Belgium</t>
  </si>
  <si>
    <t>Zonder verblijf</t>
  </si>
  <si>
    <t>Deelnemers zonder verblijf</t>
  </si>
  <si>
    <t>Participants without room</t>
  </si>
  <si>
    <t>Te betalen op RekNr</t>
  </si>
  <si>
    <t xml:space="preserve">To be paid at Bank Account Nr </t>
  </si>
  <si>
    <t>English</t>
  </si>
  <si>
    <t>Ga naar</t>
  </si>
  <si>
    <t>Go to</t>
  </si>
  <si>
    <t>Voorblad - Frontpage</t>
  </si>
  <si>
    <t>Kamers 3p - Rooms 3p</t>
  </si>
  <si>
    <t>Kamers 4p - Rooms 4p</t>
  </si>
  <si>
    <t>Kamers 5p - Rooms 5p</t>
  </si>
  <si>
    <t>Zonder verblijf - Without Accom</t>
  </si>
  <si>
    <t>Meals</t>
  </si>
  <si>
    <t>XS</t>
  </si>
  <si>
    <t>S</t>
  </si>
  <si>
    <t>M</t>
  </si>
  <si>
    <t>L</t>
  </si>
  <si>
    <t>XL</t>
  </si>
  <si>
    <t>XXL</t>
  </si>
  <si>
    <t>XXXL</t>
  </si>
  <si>
    <t>K_T-ShirtsMaat</t>
  </si>
  <si>
    <t>T-shirts</t>
  </si>
  <si>
    <t>T-shirt</t>
  </si>
  <si>
    <t>Maat</t>
  </si>
  <si>
    <t>Size</t>
  </si>
  <si>
    <t>T-Shirts</t>
  </si>
  <si>
    <t>Bereken aantal dagen met controle op start en einddatum ingevuld of niet</t>
  </si>
  <si>
    <t>ingevuld</t>
  </si>
  <si>
    <t>Check datum</t>
  </si>
  <si>
    <t>Bereken aantal indien</t>
  </si>
  <si>
    <t>Resultaat</t>
  </si>
  <si>
    <t>Start</t>
  </si>
  <si>
    <t>Stop</t>
  </si>
  <si>
    <t>OK/NOK</t>
  </si>
  <si>
    <t>OK</t>
  </si>
  <si>
    <t>Start NOK</t>
  </si>
  <si>
    <t>Eind NOK</t>
  </si>
  <si>
    <t>Met naam</t>
  </si>
  <si>
    <t>BE21 9795 2615 6903</t>
  </si>
  <si>
    <t>BGKA</t>
  </si>
  <si>
    <t>Adres</t>
  </si>
  <si>
    <t>Laageind 1A VD1</t>
  </si>
  <si>
    <t>2940, Stabroek - Belgium</t>
  </si>
  <si>
    <t>Address</t>
  </si>
  <si>
    <t>Plaats</t>
  </si>
  <si>
    <t>Location</t>
  </si>
  <si>
    <t>voor 31-jan-2020</t>
  </si>
  <si>
    <t>before 31-jan-2020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</si>
</sst>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#\ &quot;€&quot;"/>
    <numFmt numFmtId="165" formatCode="0.0"/>
    <numFmt numFmtId="166" formatCode="#,###.0\ &quot;€&quot;"/>
    <numFmt numFmtId="167" formatCode="[$-813]dd/mmm/yy;@"/>
    <numFmt numFmtId="168" formatCode="[$-813]dd\ mmm\ yy;@"/>
    <numFmt numFmtId="169" formatCode="&quot;€&quot;\ #,##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horizontal="left" indent="2"/>
    </xf>
    <xf numFmtId="0" fontId="0" fillId="0" borderId="17" xfId="0" applyBorder="1" applyProtection="1">
      <protection locked="0"/>
    </xf>
    <xf numFmtId="0" fontId="0" fillId="0" borderId="38" xfId="0" applyBorder="1" applyProtection="1"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36" xfId="0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37" xfId="0" applyBorder="1" applyProtection="1"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56" xfId="0" applyBorder="1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4" xfId="0" applyBorder="1" applyProtection="1"/>
    <xf numFmtId="0" fontId="0" fillId="0" borderId="43" xfId="0" applyBorder="1" applyProtection="1"/>
    <xf numFmtId="0" fontId="0" fillId="0" borderId="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5" xfId="0" applyBorder="1" applyProtection="1"/>
    <xf numFmtId="0" fontId="0" fillId="0" borderId="6" xfId="0" applyBorder="1" applyProtection="1"/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 vertical="center"/>
    </xf>
    <xf numFmtId="166" fontId="0" fillId="0" borderId="6" xfId="0" applyNumberFormat="1" applyBorder="1" applyAlignment="1" applyProtection="1">
      <alignment horizontal="center" vertical="center"/>
    </xf>
    <xf numFmtId="166" fontId="0" fillId="0" borderId="5" xfId="0" applyNumberFormat="1" applyBorder="1" applyAlignment="1" applyProtection="1">
      <alignment horizontal="center" vertical="center"/>
    </xf>
    <xf numFmtId="166" fontId="0" fillId="0" borderId="36" xfId="0" applyNumberFormat="1" applyBorder="1" applyAlignment="1" applyProtection="1">
      <alignment horizontal="center" vertical="center"/>
    </xf>
    <xf numFmtId="166" fontId="0" fillId="0" borderId="19" xfId="0" applyNumberFormat="1" applyBorder="1" applyAlignment="1" applyProtection="1">
      <alignment horizontal="center" vertical="center"/>
    </xf>
    <xf numFmtId="166" fontId="0" fillId="0" borderId="21" xfId="0" applyNumberFormat="1" applyBorder="1" applyAlignment="1" applyProtection="1">
      <alignment horizontal="center"/>
    </xf>
    <xf numFmtId="166" fontId="0" fillId="0" borderId="39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19" xfId="0" applyBorder="1" applyProtection="1"/>
    <xf numFmtId="14" fontId="0" fillId="0" borderId="6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Border="1" applyProtection="1"/>
    <xf numFmtId="0" fontId="0" fillId="0" borderId="9" xfId="0" applyBorder="1" applyAlignment="1" applyProtection="1">
      <alignment horizontal="center"/>
    </xf>
    <xf numFmtId="0" fontId="0" fillId="0" borderId="16" xfId="0" applyBorder="1" applyProtection="1"/>
    <xf numFmtId="0" fontId="0" fillId="0" borderId="9" xfId="0" applyBorder="1" applyProtection="1"/>
    <xf numFmtId="0" fontId="0" fillId="0" borderId="16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 indent="1"/>
    </xf>
    <xf numFmtId="165" fontId="0" fillId="3" borderId="13" xfId="0" applyNumberFormat="1" applyFill="1" applyBorder="1" applyAlignment="1" applyProtection="1">
      <alignment horizontal="center"/>
    </xf>
    <xf numFmtId="0" fontId="0" fillId="3" borderId="33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5" fontId="0" fillId="3" borderId="6" xfId="0" applyNumberFormat="1" applyFill="1" applyBorder="1" applyAlignment="1" applyProtection="1">
      <alignment horizontal="center"/>
    </xf>
    <xf numFmtId="0" fontId="0" fillId="3" borderId="29" xfId="0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165" fontId="0" fillId="3" borderId="9" xfId="0" applyNumberFormat="1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0" fillId="3" borderId="32" xfId="0" applyFill="1" applyBorder="1" applyAlignment="1" applyProtection="1">
      <alignment horizontal="center"/>
    </xf>
    <xf numFmtId="0" fontId="2" fillId="0" borderId="0" xfId="0" applyFont="1" applyProtection="1"/>
    <xf numFmtId="0" fontId="0" fillId="0" borderId="36" xfId="0" applyBorder="1" applyProtection="1"/>
    <xf numFmtId="0" fontId="0" fillId="0" borderId="37" xfId="0" applyBorder="1" applyProtection="1"/>
    <xf numFmtId="0" fontId="0" fillId="4" borderId="37" xfId="0" applyFill="1" applyBorder="1" applyAlignment="1" applyProtection="1">
      <alignment horizontal="center"/>
    </xf>
    <xf numFmtId="0" fontId="0" fillId="4" borderId="38" xfId="0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center"/>
    </xf>
    <xf numFmtId="0" fontId="0" fillId="0" borderId="0" xfId="0" applyAlignment="1" applyProtection="1">
      <alignment horizontal="left" indent="2"/>
    </xf>
    <xf numFmtId="0" fontId="0" fillId="0" borderId="0" xfId="0" applyAlignment="1" applyProtection="1">
      <alignment horizontal="left" indent="1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0" xfId="0" applyAlignment="1" applyProtection="1">
      <alignment horizontal="left" indent="4"/>
    </xf>
    <xf numFmtId="0" fontId="0" fillId="0" borderId="0" xfId="0" applyAlignment="1" applyProtection="1">
      <alignment horizontal="left" indent="3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5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6" fontId="0" fillId="3" borderId="20" xfId="0" applyNumberFormat="1" applyFill="1" applyBorder="1" applyAlignment="1" applyProtection="1">
      <alignment horizontal="center"/>
    </xf>
    <xf numFmtId="166" fontId="0" fillId="3" borderId="19" xfId="0" applyNumberFormat="1" applyFill="1" applyBorder="1" applyAlignment="1" applyProtection="1">
      <alignment horizontal="center"/>
    </xf>
    <xf numFmtId="166" fontId="0" fillId="3" borderId="10" xfId="0" applyNumberFormat="1" applyFill="1" applyBorder="1" applyAlignment="1" applyProtection="1">
      <alignment horizontal="center"/>
    </xf>
    <xf numFmtId="166" fontId="6" fillId="5" borderId="49" xfId="0" applyNumberFormat="1" applyFont="1" applyFill="1" applyBorder="1" applyAlignment="1" applyProtection="1">
      <alignment horizontal="center"/>
    </xf>
    <xf numFmtId="166" fontId="0" fillId="3" borderId="17" xfId="0" applyNumberFormat="1" applyFill="1" applyBorder="1" applyAlignment="1" applyProtection="1">
      <alignment horizontal="center"/>
    </xf>
    <xf numFmtId="166" fontId="0" fillId="3" borderId="15" xfId="0" applyNumberFormat="1" applyFill="1" applyBorder="1" applyAlignment="1" applyProtection="1">
      <alignment horizontal="center"/>
    </xf>
    <xf numFmtId="166" fontId="0" fillId="3" borderId="16" xfId="0" applyNumberForma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3" borderId="12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166" fontId="6" fillId="5" borderId="5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67" fontId="0" fillId="0" borderId="25" xfId="0" applyNumberFormat="1" applyBorder="1" applyAlignment="1" applyProtection="1">
      <alignment horizontal="center"/>
      <protection locked="0"/>
    </xf>
    <xf numFmtId="167" fontId="0" fillId="0" borderId="26" xfId="0" applyNumberFormat="1" applyBorder="1" applyAlignment="1" applyProtection="1">
      <alignment horizontal="center"/>
      <protection locked="0"/>
    </xf>
    <xf numFmtId="167" fontId="0" fillId="0" borderId="21" xfId="0" applyNumberFormat="1" applyBorder="1" applyAlignment="1" applyProtection="1">
      <alignment horizontal="center"/>
      <protection locked="0"/>
    </xf>
    <xf numFmtId="167" fontId="0" fillId="0" borderId="22" xfId="0" applyNumberFormat="1" applyBorder="1" applyAlignment="1" applyProtection="1">
      <alignment horizontal="center"/>
      <protection locked="0"/>
    </xf>
    <xf numFmtId="167" fontId="0" fillId="0" borderId="23" xfId="0" applyNumberFormat="1" applyBorder="1" applyAlignment="1" applyProtection="1">
      <alignment horizontal="center"/>
      <protection locked="0"/>
    </xf>
    <xf numFmtId="167" fontId="0" fillId="0" borderId="2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168" fontId="0" fillId="0" borderId="26" xfId="0" applyNumberFormat="1" applyBorder="1" applyAlignment="1" applyProtection="1">
      <alignment horizontal="center"/>
      <protection locked="0"/>
    </xf>
    <xf numFmtId="168" fontId="0" fillId="0" borderId="23" xfId="0" applyNumberFormat="1" applyBorder="1" applyAlignment="1" applyProtection="1">
      <alignment horizontal="center"/>
      <protection locked="0"/>
    </xf>
    <xf numFmtId="168" fontId="0" fillId="0" borderId="24" xfId="0" applyNumberFormat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0" fillId="4" borderId="59" xfId="0" applyFill="1" applyBorder="1" applyAlignment="1" applyProtection="1">
      <alignment horizontal="center"/>
    </xf>
    <xf numFmtId="0" fontId="0" fillId="4" borderId="60" xfId="0" applyFill="1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63" xfId="0" applyBorder="1" applyProtection="1"/>
    <xf numFmtId="0" fontId="0" fillId="0" borderId="64" xfId="0" applyBorder="1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0" fillId="0" borderId="53" xfId="0" applyBorder="1" applyAlignment="1" applyProtection="1">
      <alignment horizontal="right" indent="2"/>
    </xf>
    <xf numFmtId="0" fontId="0" fillId="0" borderId="57" xfId="0" applyBorder="1" applyAlignment="1" applyProtection="1">
      <alignment horizontal="left"/>
    </xf>
    <xf numFmtId="0" fontId="7" fillId="0" borderId="50" xfId="1" applyBorder="1" applyAlignment="1" applyProtection="1">
      <alignment horizontal="left"/>
      <protection locked="0"/>
    </xf>
    <xf numFmtId="0" fontId="7" fillId="0" borderId="35" xfId="1" applyBorder="1" applyAlignment="1" applyProtection="1">
      <alignment horizontal="left"/>
      <protection locked="0"/>
    </xf>
    <xf numFmtId="0" fontId="0" fillId="0" borderId="66" xfId="0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4" borderId="53" xfId="0" applyFill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8" fillId="0" borderId="64" xfId="0" applyFont="1" applyBorder="1" applyAlignment="1" applyProtection="1">
      <alignment horizontal="center"/>
    </xf>
    <xf numFmtId="0" fontId="8" fillId="0" borderId="65" xfId="0" applyFont="1" applyBorder="1" applyAlignment="1" applyProtection="1">
      <alignment horizontal="center"/>
    </xf>
    <xf numFmtId="0" fontId="0" fillId="0" borderId="68" xfId="0" applyBorder="1" applyProtection="1"/>
    <xf numFmtId="0" fontId="0" fillId="0" borderId="50" xfId="0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8" fillId="0" borderId="63" xfId="0" applyFont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indent="2"/>
    </xf>
    <xf numFmtId="0" fontId="0" fillId="0" borderId="7" xfId="0" applyBorder="1" applyAlignment="1" applyProtection="1">
      <alignment horizontal="left" indent="2"/>
    </xf>
    <xf numFmtId="0" fontId="0" fillId="0" borderId="0" xfId="0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169" fontId="2" fillId="0" borderId="0" xfId="0" applyNumberFormat="1" applyFont="1" applyAlignment="1" applyProtection="1">
      <alignment horizontal="center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6" fontId="10" fillId="0" borderId="36" xfId="0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66" fontId="10" fillId="0" borderId="21" xfId="0" applyNumberFormat="1" applyFont="1" applyBorder="1" applyAlignment="1">
      <alignment horizontal="center"/>
    </xf>
    <xf numFmtId="166" fontId="10" fillId="0" borderId="39" xfId="0" applyNumberFormat="1" applyFont="1" applyBorder="1" applyAlignment="1">
      <alignment horizontal="center"/>
    </xf>
    <xf numFmtId="166" fontId="10" fillId="0" borderId="22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6" fontId="10" fillId="0" borderId="8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166" fontId="10" fillId="0" borderId="37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/>
    </xf>
    <xf numFmtId="166" fontId="10" fillId="0" borderId="40" xfId="0" applyNumberFormat="1" applyFont="1" applyBorder="1" applyAlignment="1">
      <alignment horizontal="center"/>
    </xf>
    <xf numFmtId="166" fontId="10" fillId="0" borderId="24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0" xfId="0" applyFont="1" applyAlignment="1">
      <alignment horizontal="left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 applyProtection="1">
      <alignment horizontal="right"/>
    </xf>
    <xf numFmtId="166" fontId="11" fillId="3" borderId="58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0" fillId="0" borderId="45" xfId="0" applyFill="1" applyBorder="1" applyAlignment="1" applyProtection="1">
      <alignment horizontal="center"/>
    </xf>
    <xf numFmtId="0" fontId="0" fillId="0" borderId="46" xfId="0" applyFill="1" applyBorder="1" applyAlignment="1" applyProtection="1">
      <alignment horizontal="center"/>
    </xf>
    <xf numFmtId="0" fontId="0" fillId="0" borderId="67" xfId="0" applyBorder="1" applyAlignment="1" applyProtection="1">
      <alignment horizontal="left"/>
    </xf>
    <xf numFmtId="0" fontId="0" fillId="0" borderId="58" xfId="0" applyBorder="1" applyAlignment="1" applyProtection="1">
      <alignment horizontal="left"/>
    </xf>
    <xf numFmtId="0" fontId="0" fillId="0" borderId="56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0" fontId="7" fillId="0" borderId="0" xfId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54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 vertical="center"/>
    </xf>
    <xf numFmtId="166" fontId="0" fillId="3" borderId="6" xfId="0" applyNumberFormat="1" applyFill="1" applyBorder="1" applyAlignment="1" applyProtection="1">
      <alignment horizontal="center" vertical="center"/>
    </xf>
    <xf numFmtId="166" fontId="0" fillId="3" borderId="9" xfId="0" applyNumberForma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166" fontId="6" fillId="5" borderId="42" xfId="0" applyNumberFormat="1" applyFont="1" applyFill="1" applyBorder="1" applyAlignment="1" applyProtection="1">
      <alignment horizontal="center" vertical="center"/>
    </xf>
    <xf numFmtId="166" fontId="6" fillId="5" borderId="52" xfId="0" applyNumberFormat="1" applyFont="1" applyFill="1" applyBorder="1" applyAlignment="1" applyProtection="1">
      <alignment horizontal="center" vertical="center"/>
    </xf>
    <xf numFmtId="166" fontId="0" fillId="0" borderId="54" xfId="0" applyNumberFormat="1" applyBorder="1" applyAlignment="1" applyProtection="1">
      <alignment horizontal="center" vertical="center"/>
    </xf>
    <xf numFmtId="166" fontId="0" fillId="0" borderId="50" xfId="0" applyNumberFormat="1" applyBorder="1" applyAlignment="1" applyProtection="1">
      <alignment horizontal="center" vertical="center"/>
    </xf>
    <xf numFmtId="166" fontId="0" fillId="0" borderId="55" xfId="0" applyNumberFormat="1" applyBorder="1" applyAlignment="1" applyProtection="1">
      <alignment horizontal="center" vertical="center"/>
    </xf>
    <xf numFmtId="166" fontId="0" fillId="0" borderId="12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166" fontId="1" fillId="0" borderId="51" xfId="0" applyNumberFormat="1" applyFont="1" applyBorder="1" applyAlignment="1" applyProtection="1">
      <alignment horizontal="center" vertical="center"/>
    </xf>
    <xf numFmtId="166" fontId="1" fillId="0" borderId="53" xfId="0" applyNumberFormat="1" applyFont="1" applyBorder="1" applyAlignment="1" applyProtection="1">
      <alignment horizontal="center" vertical="center"/>
    </xf>
    <xf numFmtId="0" fontId="0" fillId="3" borderId="0" xfId="0" applyFill="1" applyAlignment="1" applyProtection="1">
      <alignment horizontal="left"/>
    </xf>
    <xf numFmtId="166" fontId="0" fillId="3" borderId="71" xfId="0" applyNumberFormat="1" applyFill="1" applyBorder="1" applyAlignment="1" applyProtection="1">
      <alignment horizontal="center" vertical="center"/>
    </xf>
    <xf numFmtId="166" fontId="0" fillId="3" borderId="70" xfId="0" applyNumberFormat="1" applyFill="1" applyBorder="1" applyAlignment="1" applyProtection="1">
      <alignment horizontal="center" vertical="center"/>
    </xf>
    <xf numFmtId="166" fontId="0" fillId="3" borderId="52" xfId="0" applyNumberFormat="1" applyFill="1" applyBorder="1" applyAlignment="1" applyProtection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166" fontId="10" fillId="0" borderId="51" xfId="0" applyNumberFormat="1" applyFont="1" applyBorder="1" applyAlignment="1">
      <alignment horizontal="center" vertical="center"/>
    </xf>
    <xf numFmtId="166" fontId="10" fillId="0" borderId="53" xfId="0" applyNumberFormat="1" applyFont="1" applyBorder="1" applyAlignment="1">
      <alignment horizontal="center" vertical="center"/>
    </xf>
    <xf numFmtId="166" fontId="10" fillId="0" borderId="42" xfId="0" applyNumberFormat="1" applyFont="1" applyBorder="1" applyAlignment="1">
      <alignment horizontal="center" vertical="center"/>
    </xf>
    <xf numFmtId="166" fontId="10" fillId="0" borderId="5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J48"/>
  <sheetViews>
    <sheetView tabSelected="1" topLeftCell="A9" workbookViewId="0">
      <selection activeCell="D9" sqref="D9:F9"/>
    </sheetView>
  </sheetViews>
  <sheetFormatPr defaultColWidth="8.85546875" defaultRowHeight="15" x14ac:dyDescent="0.25"/>
  <cols>
    <col min="1" max="1" width="24" style="43" customWidth="1"/>
    <col min="2" max="5" width="8.42578125" style="43" customWidth="1"/>
    <col min="6" max="6" width="8.85546875" style="43" customWidth="1"/>
    <col min="7" max="7" width="10.42578125" style="43" customWidth="1"/>
    <col min="8" max="8" width="10.28515625" style="43" customWidth="1"/>
    <col min="9" max="9" width="9.28515625" style="43" customWidth="1"/>
    <col min="10" max="16384" width="8.85546875" style="43"/>
  </cols>
  <sheetData>
    <row r="1" spans="1:9" ht="21" x14ac:dyDescent="0.35">
      <c r="A1" s="244" t="s">
        <v>0</v>
      </c>
      <c r="B1" s="244"/>
      <c r="C1" s="244"/>
      <c r="D1" s="244"/>
      <c r="E1" s="244"/>
      <c r="F1" s="244"/>
      <c r="G1" s="244"/>
      <c r="H1" s="142"/>
      <c r="I1" s="123"/>
    </row>
    <row r="2" spans="1:9" ht="21" x14ac:dyDescent="0.35">
      <c r="A2" s="244" t="s">
        <v>1</v>
      </c>
      <c r="B2" s="244"/>
      <c r="C2" s="244"/>
      <c r="D2" s="244"/>
      <c r="E2" s="244"/>
      <c r="F2" s="244"/>
      <c r="G2" s="244"/>
      <c r="H2" s="142"/>
      <c r="I2" s="123"/>
    </row>
    <row r="3" spans="1:9" ht="21" x14ac:dyDescent="0.35">
      <c r="A3" s="244" t="str">
        <f>Keuzelijsten!I46&amp;"     2020"</f>
        <v>Belgium     2020</v>
      </c>
      <c r="B3" s="244"/>
      <c r="C3" s="244"/>
      <c r="D3" s="244"/>
      <c r="E3" s="244"/>
      <c r="F3" s="244"/>
      <c r="G3" s="244"/>
      <c r="H3" s="142"/>
      <c r="I3" s="123"/>
    </row>
    <row r="5" spans="1:9" ht="15.75" x14ac:dyDescent="0.25">
      <c r="A5" s="249" t="str">
        <f>Keuzelijsten!I18&amp;"     8 "&amp;Keuzelijsten!$I$45</f>
        <v>Friday     8 may</v>
      </c>
      <c r="B5" s="249"/>
      <c r="C5" s="249"/>
      <c r="D5" s="249"/>
      <c r="E5" s="249"/>
      <c r="F5" s="249"/>
      <c r="G5" s="249"/>
      <c r="H5" s="249"/>
      <c r="I5" s="124"/>
    </row>
    <row r="6" spans="1:9" ht="15.75" x14ac:dyDescent="0.25">
      <c r="A6" s="249" t="str">
        <f>Keuzelijsten!I19&amp;"     9 "&amp;Keuzelijsten!$I$45</f>
        <v>Saturday     9 may</v>
      </c>
      <c r="B6" s="249"/>
      <c r="C6" s="249"/>
      <c r="D6" s="249"/>
      <c r="E6" s="249"/>
      <c r="F6" s="249"/>
      <c r="G6" s="249"/>
      <c r="H6" s="249"/>
      <c r="I6" s="124"/>
    </row>
    <row r="7" spans="1:9" ht="15.75" x14ac:dyDescent="0.25">
      <c r="A7" s="249" t="str">
        <f>Keuzelijsten!I20&amp;"     10 "&amp;Keuzelijsten!$I$45</f>
        <v>Sunday     10 may</v>
      </c>
      <c r="B7" s="249"/>
      <c r="C7" s="249"/>
      <c r="D7" s="249"/>
      <c r="E7" s="249"/>
      <c r="F7" s="249"/>
      <c r="G7" s="249"/>
      <c r="H7" s="249"/>
      <c r="I7" s="124"/>
    </row>
    <row r="9" spans="1:9" x14ac:dyDescent="0.25">
      <c r="A9" s="89" t="s">
        <v>92</v>
      </c>
      <c r="B9" s="113"/>
      <c r="C9" s="118" t="s">
        <v>93</v>
      </c>
      <c r="D9" s="247" t="s">
        <v>124</v>
      </c>
      <c r="E9" s="247"/>
      <c r="F9" s="247"/>
      <c r="G9" s="119"/>
    </row>
    <row r="11" spans="1:9" ht="14.45" x14ac:dyDescent="0.3">
      <c r="A11" s="89" t="str">
        <f>Keuzelijsten!$I$15</f>
        <v>Country</v>
      </c>
      <c r="B11" s="246"/>
      <c r="C11" s="246"/>
      <c r="D11" s="246"/>
      <c r="E11" s="246"/>
      <c r="F11" s="246"/>
    </row>
    <row r="12" spans="1:9" x14ac:dyDescent="0.25">
      <c r="A12" s="89"/>
    </row>
    <row r="13" spans="1:9" x14ac:dyDescent="0.25">
      <c r="A13" s="89" t="str">
        <f>Keuzelijsten!$I$23</f>
        <v>Contact person</v>
      </c>
      <c r="B13" s="248"/>
      <c r="C13" s="248"/>
      <c r="D13" s="248"/>
      <c r="E13" s="248"/>
      <c r="F13" s="248"/>
    </row>
    <row r="14" spans="1:9" x14ac:dyDescent="0.25">
      <c r="A14" s="120" t="str">
        <f>Keuzelijsten!$I$3</f>
        <v>Name</v>
      </c>
      <c r="B14" s="246"/>
      <c r="C14" s="246"/>
      <c r="D14" s="246"/>
      <c r="E14" s="246"/>
      <c r="F14" s="246"/>
    </row>
    <row r="15" spans="1:9" x14ac:dyDescent="0.25">
      <c r="A15" s="120" t="str">
        <f>Keuzelijsten!$I$24</f>
        <v>Mobile Phone</v>
      </c>
      <c r="B15" s="246"/>
      <c r="C15" s="246"/>
      <c r="D15" s="246"/>
      <c r="E15" s="246"/>
      <c r="F15" s="246"/>
    </row>
    <row r="16" spans="1:9" x14ac:dyDescent="0.25">
      <c r="A16" s="120" t="s">
        <v>6</v>
      </c>
      <c r="B16" s="246"/>
      <c r="C16" s="246"/>
      <c r="D16" s="246"/>
      <c r="E16" s="246"/>
      <c r="F16" s="246"/>
    </row>
    <row r="17" spans="1:10" ht="15.75" thickBot="1" x14ac:dyDescent="0.3">
      <c r="A17" s="113"/>
      <c r="B17" s="90"/>
      <c r="C17" s="121"/>
      <c r="D17" s="121"/>
      <c r="E17" s="121"/>
      <c r="F17" s="121"/>
      <c r="G17" s="121"/>
    </row>
    <row r="18" spans="1:10" x14ac:dyDescent="0.25">
      <c r="A18" s="147" t="str">
        <f>Keuzelijsten!$I$25</f>
        <v>Number of attendees</v>
      </c>
      <c r="B18" s="199"/>
      <c r="C18" s="121"/>
      <c r="D18" s="121"/>
      <c r="G18" s="113"/>
      <c r="H18" s="113"/>
      <c r="I18" s="113"/>
    </row>
    <row r="19" spans="1:10" x14ac:dyDescent="0.25">
      <c r="A19" s="148" t="str">
        <f>Keuzelijsten!$I$26</f>
        <v>Number of participants</v>
      </c>
      <c r="B19" s="102"/>
      <c r="C19" s="121"/>
      <c r="D19" s="121"/>
      <c r="G19" s="113"/>
      <c r="H19" s="113"/>
      <c r="I19" s="113"/>
    </row>
    <row r="20" spans="1:10" x14ac:dyDescent="0.25">
      <c r="A20" s="200" t="str">
        <f>Keuzelijsten!$I$18</f>
        <v>Friday</v>
      </c>
      <c r="B20" s="130">
        <f>'Zonder verblijf - Without Accom'!AD9+'Kamers 3p - Rooms 3p'!AP10+'Kamers 4p - Rooms 4p'!AP10+'Kamers 5p - Rooms 5p'!AP10</f>
        <v>0</v>
      </c>
      <c r="C20" s="121"/>
      <c r="D20" s="121"/>
      <c r="G20" s="113"/>
      <c r="H20" s="113"/>
      <c r="I20" s="113"/>
    </row>
    <row r="21" spans="1:10" x14ac:dyDescent="0.25">
      <c r="A21" s="200" t="str">
        <f>Keuzelijsten!$I$19</f>
        <v>Saturday</v>
      </c>
      <c r="B21" s="130">
        <f>'Zonder verblijf - Without Accom'!AD10+'Kamers 3p - Rooms 3p'!AP11+'Kamers 4p - Rooms 4p'!AP11+'Kamers 5p - Rooms 5p'!AP11</f>
        <v>0</v>
      </c>
      <c r="C21" s="121"/>
      <c r="D21" s="121"/>
      <c r="G21" s="113"/>
      <c r="H21" s="113"/>
      <c r="I21" s="113"/>
    </row>
    <row r="22" spans="1:10" x14ac:dyDescent="0.25">
      <c r="A22" s="200" t="str">
        <f>Keuzelijsten!$I$20</f>
        <v>Sunday</v>
      </c>
      <c r="B22" s="130">
        <f>'Zonder verblijf - Without Accom'!AD11+'Kamers 3p - Rooms 3p'!AP12+'Kamers 4p - Rooms 4p'!AP12+'Kamers 5p - Rooms 5p'!AP12</f>
        <v>0</v>
      </c>
      <c r="C22" s="121"/>
      <c r="D22" s="121"/>
      <c r="G22" s="113"/>
      <c r="H22" s="113"/>
      <c r="I22" s="113"/>
    </row>
    <row r="23" spans="1:10" ht="15.75" thickBot="1" x14ac:dyDescent="0.3">
      <c r="A23" s="201" t="str">
        <f>Keuzelijsten!$I$22</f>
        <v>3 days</v>
      </c>
      <c r="B23" s="132">
        <f>'Zonder verblijf - Without Accom'!AD12+'Kamers 3p - Rooms 3p'!AP13+'Kamers 4p - Rooms 4p'!AP13+'Kamers 5p - Rooms 5p'!AP13</f>
        <v>0</v>
      </c>
      <c r="C23" s="121"/>
      <c r="D23" s="121"/>
      <c r="G23" s="113"/>
      <c r="H23" s="113"/>
      <c r="I23" s="113"/>
    </row>
    <row r="24" spans="1:10" ht="15.75" thickBot="1" x14ac:dyDescent="0.3">
      <c r="A24" s="89"/>
      <c r="C24" s="122"/>
      <c r="D24" s="122"/>
    </row>
    <row r="25" spans="1:10" s="143" customFormat="1" ht="15.75" thickBot="1" x14ac:dyDescent="0.3">
      <c r="A25" s="192"/>
      <c r="B25" s="195" t="str">
        <f>Keuzelijsten!I18</f>
        <v>Friday</v>
      </c>
      <c r="C25" s="190" t="str">
        <f>Keuzelijsten!I19</f>
        <v>Saturday</v>
      </c>
      <c r="D25" s="190" t="str">
        <f>Keuzelijsten!I20</f>
        <v>Sunday</v>
      </c>
      <c r="E25" s="190" t="str">
        <f>Keuzelijsten!I21</f>
        <v>Monday</v>
      </c>
      <c r="F25" s="191" t="str">
        <f>Keuzelijsten!I41</f>
        <v>Total</v>
      </c>
    </row>
    <row r="26" spans="1:10" x14ac:dyDescent="0.25">
      <c r="A26" s="193" t="str">
        <f>Keuzelijsten!$I$7</f>
        <v>Breakfast</v>
      </c>
      <c r="B26" s="196"/>
      <c r="C26" s="149">
        <f>'Zonder verblijf - Without Accom'!AE15+'Kamers 3p - Rooms 3p'!AQ19+'Kamers 4p - Rooms 4p'!AQ19+'Kamers 5p - Rooms 5p'!AQ19</f>
        <v>0</v>
      </c>
      <c r="D26" s="149">
        <f>'Zonder verblijf - Without Accom'!AF15+'Kamers 3p - Rooms 3p'!AR19+'Kamers 4p - Rooms 4p'!AR19+'Kamers 5p - Rooms 5p'!AR19</f>
        <v>0</v>
      </c>
      <c r="E26" s="149">
        <f>'Zonder verblijf - Without Accom'!AG15+'Kamers 3p - Rooms 3p'!AS19+'Kamers 4p - Rooms 4p'!AS19+'Kamers 5p - Rooms 5p'!AS19</f>
        <v>0</v>
      </c>
      <c r="F26" s="189">
        <f>SUM(B26:E26)</f>
        <v>0</v>
      </c>
    </row>
    <row r="27" spans="1:10" x14ac:dyDescent="0.25">
      <c r="A27" s="194" t="str">
        <f>Keuzelijsten!$I$8</f>
        <v>Lunch</v>
      </c>
      <c r="B27" s="197">
        <f>'Zonder verblijf - Without Accom'!AD16+'Kamers 3p - Rooms 3p'!AP20+'Kamers 4p - Rooms 4p'!AP20+'Kamers 5p - Rooms 5p'!AP20</f>
        <v>0</v>
      </c>
      <c r="C27" s="145">
        <f>'Zonder verblijf - Without Accom'!AE16+'Kamers 3p - Rooms 3p'!AQ20+'Kamers 4p - Rooms 4p'!AQ20+'Kamers 5p - Rooms 5p'!AQ20</f>
        <v>0</v>
      </c>
      <c r="D27" s="145">
        <f>'Zonder verblijf - Without Accom'!AF16+'Kamers 3p - Rooms 3p'!AR20+'Kamers 4p - Rooms 4p'!AR20+'Kamers 5p - Rooms 5p'!AR20</f>
        <v>0</v>
      </c>
      <c r="E27" s="146"/>
      <c r="F27" s="186">
        <f t="shared" ref="F27:F29" si="0">SUM(B27:E27)</f>
        <v>0</v>
      </c>
    </row>
    <row r="28" spans="1:10" ht="14.45" x14ac:dyDescent="0.3">
      <c r="A28" s="194" t="str">
        <f>Keuzelijsten!$I$9</f>
        <v>Dinner</v>
      </c>
      <c r="B28" s="197">
        <f>'Zonder verblijf - Without Accom'!AD17+'Kamers 3p - Rooms 3p'!AP21+'Kamers 4p - Rooms 4p'!AP21+'Kamers 5p - Rooms 5p'!AP21</f>
        <v>0</v>
      </c>
      <c r="C28" s="146"/>
      <c r="D28" s="145">
        <f>'Zonder verblijf - Without Accom'!AF17+'Kamers 3p - Rooms 3p'!AR21+'Kamers 4p - Rooms 4p'!AR21+'Kamers 5p - Rooms 5p'!AR21</f>
        <v>0</v>
      </c>
      <c r="E28" s="146"/>
      <c r="F28" s="186">
        <f t="shared" si="0"/>
        <v>0</v>
      </c>
      <c r="H28" s="143"/>
      <c r="I28" s="113"/>
    </row>
    <row r="29" spans="1:10" thickBot="1" x14ac:dyDescent="0.35">
      <c r="A29" s="178" t="s">
        <v>23</v>
      </c>
      <c r="B29" s="198"/>
      <c r="C29" s="153">
        <f>'Zonder verblijf - Without Accom'!AE18+'Kamers 3p - Rooms 3p'!AQ22+'Kamers 4p - Rooms 4p'!AQ22+'Kamers 5p - Rooms 5p'!AQ22</f>
        <v>0</v>
      </c>
      <c r="D29" s="187"/>
      <c r="E29" s="187"/>
      <c r="F29" s="188">
        <f t="shared" si="0"/>
        <v>0</v>
      </c>
      <c r="H29" s="143"/>
      <c r="I29" s="113"/>
    </row>
    <row r="30" spans="1:10" ht="14.45" x14ac:dyDescent="0.3">
      <c r="H30" s="143"/>
      <c r="I30" s="113"/>
    </row>
    <row r="31" spans="1:10" thickBot="1" x14ac:dyDescent="0.35">
      <c r="I31" s="113"/>
      <c r="J31" s="143"/>
    </row>
    <row r="32" spans="1:10" thickBot="1" x14ac:dyDescent="0.35">
      <c r="A32" s="174" t="s">
        <v>145</v>
      </c>
      <c r="B32" s="175" t="s">
        <v>133</v>
      </c>
      <c r="C32" s="175" t="s">
        <v>134</v>
      </c>
      <c r="D32" s="175" t="s">
        <v>135</v>
      </c>
      <c r="E32" s="175" t="s">
        <v>136</v>
      </c>
      <c r="F32" s="175" t="s">
        <v>137</v>
      </c>
      <c r="G32" s="175" t="s">
        <v>138</v>
      </c>
      <c r="H32" s="176" t="s">
        <v>139</v>
      </c>
    </row>
    <row r="33" spans="1:8" thickBot="1" x14ac:dyDescent="0.35">
      <c r="A33" s="177">
        <f>'Zonder verblijf - Without Accom'!AE28+'Kamers 3p - Rooms 3p'!AQ32+'Kamers 4p - Rooms 4p'!AQ32+'Kamers 5p - Rooms 5p'!AQ32</f>
        <v>0</v>
      </c>
      <c r="B33" s="170">
        <f>'Zonder verblijf - Without Accom'!AD21+'Kamers 3p - Rooms 3p'!AP25+'Kamers 4p - Rooms 4p'!AP25+'Kamers 5p - Rooms 5p'!AP25</f>
        <v>0</v>
      </c>
      <c r="C33" s="170">
        <f>'Zonder verblijf - Without Accom'!AD22+'Kamers 3p - Rooms 3p'!AP26+'Kamers 4p - Rooms 4p'!AP26+'Kamers 5p - Rooms 5p'!AP26</f>
        <v>0</v>
      </c>
      <c r="D33" s="170">
        <f>'Zonder verblijf - Without Accom'!AD23+'Kamers 3p - Rooms 3p'!AP27+'Kamers 4p - Rooms 4p'!AP27+'Kamers 5p - Rooms 5p'!AP27</f>
        <v>0</v>
      </c>
      <c r="E33" s="170">
        <f>'Zonder verblijf - Without Accom'!AD24+'Kamers 3p - Rooms 3p'!AP28+'Kamers 4p - Rooms 4p'!AP28+'Kamers 5p - Rooms 5p'!AP28</f>
        <v>0</v>
      </c>
      <c r="F33" s="170">
        <f>'Zonder verblijf - Without Accom'!AD25+'Kamers 3p - Rooms 3p'!AP29+'Kamers 4p - Rooms 4p'!AP29+'Kamers 5p - Rooms 5p'!AP29</f>
        <v>0</v>
      </c>
      <c r="G33" s="170">
        <f>'Zonder verblijf - Without Accom'!AD26+'Kamers 3p - Rooms 3p'!AP30+'Kamers 4p - Rooms 4p'!AP30+'Kamers 5p - Rooms 5p'!AP30</f>
        <v>0</v>
      </c>
      <c r="H33" s="173">
        <f>'Zonder verblijf - Without Accom'!AD27+'Kamers 3p - Rooms 3p'!AP31+'Kamers 4p - Rooms 4p'!AP31+'Kamers 5p - Rooms 5p'!AP31</f>
        <v>0</v>
      </c>
    </row>
    <row r="34" spans="1:8" thickBot="1" x14ac:dyDescent="0.35"/>
    <row r="35" spans="1:8" x14ac:dyDescent="0.25">
      <c r="A35" s="253"/>
      <c r="B35" s="255" t="s">
        <v>56</v>
      </c>
      <c r="C35" s="250" t="str">
        <f>Keuzelijsten!I11</f>
        <v>Price</v>
      </c>
      <c r="D35" s="251"/>
      <c r="E35" s="251"/>
      <c r="F35" s="251"/>
      <c r="G35" s="252"/>
    </row>
    <row r="36" spans="1:8" ht="15.75" thickBot="1" x14ac:dyDescent="0.3">
      <c r="A36" s="254"/>
      <c r="B36" s="256"/>
      <c r="C36" s="82" t="str">
        <f>Keuzelijsten!I16</f>
        <v>Accomodation</v>
      </c>
      <c r="D36" s="82" t="str">
        <f>Keuzelijsten!I51</f>
        <v>Meals</v>
      </c>
      <c r="E36" s="82" t="s">
        <v>48</v>
      </c>
      <c r="F36" s="83" t="str">
        <f>Keuzelijsten!I10</f>
        <v>Seminar</v>
      </c>
      <c r="G36" s="85" t="str">
        <f>Keuzelijsten!I41</f>
        <v>Total</v>
      </c>
    </row>
    <row r="37" spans="1:8" ht="14.45" x14ac:dyDescent="0.3">
      <c r="A37" s="179" t="str">
        <f>Keuzelijsten!I47</f>
        <v>Participants without room</v>
      </c>
      <c r="B37" s="182">
        <f>'Zonder verblijf - Without Accom'!AE8</f>
        <v>0</v>
      </c>
      <c r="C37" s="150"/>
      <c r="D37" s="151">
        <f>'Zonder verblijf - Without Accom'!X59</f>
        <v>0</v>
      </c>
      <c r="E37" s="151">
        <f>'Zonder verblijf - Without Accom'!Y59</f>
        <v>0</v>
      </c>
      <c r="F37" s="154">
        <f>'Zonder verblijf - Without Accom'!Z59</f>
        <v>0</v>
      </c>
      <c r="G37" s="135">
        <f>'Zonder verblijf - Without Accom'!V59</f>
        <v>0</v>
      </c>
    </row>
    <row r="38" spans="1:8" ht="14.45" x14ac:dyDescent="0.3">
      <c r="A38" s="180" t="str">
        <f>Keuzelijsten!$I$27</f>
        <v>Number of 3p rooms</v>
      </c>
      <c r="B38" s="183">
        <f>'Kamers 3p - Rooms 3p'!AR16</f>
        <v>0</v>
      </c>
      <c r="C38" s="144">
        <f>'Kamers 3p - Rooms 3p'!AG42</f>
        <v>0</v>
      </c>
      <c r="D38" s="144">
        <f>'Kamers 3p - Rooms 3p'!AJ42</f>
        <v>0</v>
      </c>
      <c r="E38" s="144">
        <f>'Kamers 3p - Rooms 3p'!AK42</f>
        <v>0</v>
      </c>
      <c r="F38" s="100">
        <f>'Kamers 3p - Rooms 3p'!AL42</f>
        <v>0</v>
      </c>
      <c r="G38" s="136">
        <f>'Kamers 3p - Rooms 3p'!AE7</f>
        <v>0</v>
      </c>
    </row>
    <row r="39" spans="1:8" ht="14.45" x14ac:dyDescent="0.3">
      <c r="A39" s="180" t="str">
        <f>Keuzelijsten!$I$28</f>
        <v>Number of 4p rooms</v>
      </c>
      <c r="B39" s="183">
        <f>'Kamers 4p - Rooms 4p'!AR16</f>
        <v>0</v>
      </c>
      <c r="C39" s="144">
        <f>'Kamers 4p - Rooms 4p'!AG21</f>
        <v>0</v>
      </c>
      <c r="D39" s="144">
        <f>'Kamers 4p - Rooms 4p'!AJ21</f>
        <v>0</v>
      </c>
      <c r="E39" s="144">
        <f>'Kamers 4p - Rooms 4p'!AK21</f>
        <v>0</v>
      </c>
      <c r="F39" s="100">
        <f>'Kamers 4p - Rooms 4p'!AL21</f>
        <v>0</v>
      </c>
      <c r="G39" s="136">
        <f>'Kamers 4p - Rooms 4p'!AE7</f>
        <v>0</v>
      </c>
    </row>
    <row r="40" spans="1:8" ht="14.45" x14ac:dyDescent="0.3">
      <c r="A40" s="180" t="str">
        <f>Keuzelijsten!$I$29</f>
        <v>Number of 5p rooms</v>
      </c>
      <c r="B40" s="183">
        <f>'Kamers 5p - Rooms 5p'!AR16</f>
        <v>0</v>
      </c>
      <c r="C40" s="144">
        <f>'Kamers 5p - Rooms 5p'!AG84</f>
        <v>0</v>
      </c>
      <c r="D40" s="144">
        <f>'Kamers 5p - Rooms 5p'!AJ84</f>
        <v>0</v>
      </c>
      <c r="E40" s="144">
        <f>'Kamers 5p - Rooms 5p'!AK84</f>
        <v>0</v>
      </c>
      <c r="F40" s="100">
        <f>'Kamers 5p - Rooms 5p'!AL84</f>
        <v>0</v>
      </c>
      <c r="G40" s="136">
        <f>'Kamers 5p - Rooms 5p'!AE7</f>
        <v>0</v>
      </c>
    </row>
    <row r="41" spans="1:8" s="143" customFormat="1" thickBot="1" x14ac:dyDescent="0.35">
      <c r="A41" s="181" t="s">
        <v>141</v>
      </c>
      <c r="B41" s="184"/>
      <c r="C41" s="171"/>
      <c r="D41" s="171"/>
      <c r="E41" s="171"/>
      <c r="F41" s="172"/>
      <c r="G41" s="243">
        <f>A33</f>
        <v>0</v>
      </c>
    </row>
    <row r="42" spans="1:8" thickBot="1" x14ac:dyDescent="0.35">
      <c r="A42" s="181" t="str">
        <f>Keuzelijsten!I30</f>
        <v>Total Price</v>
      </c>
      <c r="B42" s="185"/>
      <c r="C42" s="152">
        <f>SUM(C37:C40)</f>
        <v>0</v>
      </c>
      <c r="D42" s="152">
        <f t="shared" ref="D42:F42" si="1">SUM(D37:D40)</f>
        <v>0</v>
      </c>
      <c r="E42" s="152">
        <f t="shared" si="1"/>
        <v>0</v>
      </c>
      <c r="F42" s="155">
        <f t="shared" si="1"/>
        <v>0</v>
      </c>
      <c r="G42" s="156">
        <f>SUM(G37:G40)</f>
        <v>0</v>
      </c>
    </row>
    <row r="43" spans="1:8" ht="14.45" x14ac:dyDescent="0.3">
      <c r="F43" s="245" t="str">
        <f>Keuzelijsten!I48</f>
        <v xml:space="preserve">To be paid at Bank Account Nr </v>
      </c>
      <c r="G43" s="245"/>
      <c r="H43" s="245"/>
    </row>
    <row r="44" spans="1:8" ht="14.45" x14ac:dyDescent="0.3">
      <c r="F44" s="245" t="s">
        <v>158</v>
      </c>
      <c r="G44" s="245"/>
      <c r="H44" s="245"/>
    </row>
    <row r="45" spans="1:8" ht="14.45" x14ac:dyDescent="0.3">
      <c r="E45" s="242" t="str">
        <f>Keuzelijsten!I3</f>
        <v>Name</v>
      </c>
      <c r="F45" s="245" t="s">
        <v>159</v>
      </c>
      <c r="G45" s="245"/>
      <c r="H45" s="245"/>
    </row>
    <row r="46" spans="1:8" ht="14.45" x14ac:dyDescent="0.3">
      <c r="E46" s="242" t="str">
        <f>Keuzelijsten!I54</f>
        <v>Address</v>
      </c>
      <c r="F46" s="245" t="s">
        <v>161</v>
      </c>
      <c r="G46" s="245"/>
      <c r="H46" s="245"/>
    </row>
    <row r="47" spans="1:8" ht="14.45" x14ac:dyDescent="0.3">
      <c r="E47" s="242" t="str">
        <f>Keuzelijsten!I55</f>
        <v>Location</v>
      </c>
      <c r="F47" s="245" t="s">
        <v>162</v>
      </c>
      <c r="G47" s="245"/>
      <c r="H47" s="245"/>
    </row>
    <row r="48" spans="1:8" ht="14.45" x14ac:dyDescent="0.3">
      <c r="F48" s="245" t="str">
        <f>Keuzelijsten!I49</f>
        <v>before 31-jan-2020</v>
      </c>
      <c r="G48" s="245"/>
      <c r="H48" s="245"/>
    </row>
  </sheetData>
  <sheetProtection password="CEFE" sheet="1" objects="1" scenarios="1" selectLockedCells="1"/>
  <mergeCells count="21">
    <mergeCell ref="F48:H48"/>
    <mergeCell ref="A35:A36"/>
    <mergeCell ref="B35:B36"/>
    <mergeCell ref="F43:H43"/>
    <mergeCell ref="F45:H45"/>
    <mergeCell ref="F46:H46"/>
    <mergeCell ref="F47:H47"/>
    <mergeCell ref="A1:G1"/>
    <mergeCell ref="A2:G2"/>
    <mergeCell ref="A3:G3"/>
    <mergeCell ref="F44:H44"/>
    <mergeCell ref="B14:F14"/>
    <mergeCell ref="B15:F15"/>
    <mergeCell ref="D9:F9"/>
    <mergeCell ref="B16:F16"/>
    <mergeCell ref="B11:F11"/>
    <mergeCell ref="B13:F13"/>
    <mergeCell ref="A7:H7"/>
    <mergeCell ref="A5:H5"/>
    <mergeCell ref="A6:H6"/>
    <mergeCell ref="C35:G35"/>
  </mergeCells>
  <dataValidations count="1">
    <dataValidation type="list" allowBlank="1" showInputMessage="1" showErrorMessage="1" sqref="D9:F9">
      <formula1>K_Taal</formula1>
    </dataValidation>
  </dataValidations>
  <hyperlinks>
    <hyperlink ref="A37" location="'Zonder verblijf - Without Accom'!A1" display="'Zonder verblijf - Without Accom'!A1"/>
    <hyperlink ref="A39" location="'Kamers 4p - Rooms 4p'!A1" display="'Kamers 4p - Rooms 4p'!A1"/>
    <hyperlink ref="A40" location="'Kamers 5p - Rooms 5p'!A1" display="'Kamers 5p - Rooms 5p'!A1"/>
    <hyperlink ref="A38" location="'Kamers 3p - Rooms 3p'!A1" display="'Kamers 3p - Rooms 3p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AH59"/>
  <sheetViews>
    <sheetView topLeftCell="C16" zoomScale="115" zoomScaleNormal="115" workbookViewId="0">
      <selection activeCell="B9" sqref="B9"/>
    </sheetView>
  </sheetViews>
  <sheetFormatPr defaultColWidth="8.85546875" defaultRowHeight="15" x14ac:dyDescent="0.25"/>
  <cols>
    <col min="1" max="1" width="7.7109375" style="44" customWidth="1"/>
    <col min="2" max="3" width="12.28515625" style="43" customWidth="1"/>
    <col min="4" max="4" width="14.140625" style="43" bestFit="1" customWidth="1"/>
    <col min="5" max="5" width="9.85546875" style="43" customWidth="1"/>
    <col min="6" max="18" width="8.140625" style="43" customWidth="1"/>
    <col min="19" max="19" width="9.5703125" style="43" customWidth="1"/>
    <col min="20" max="20" width="5.28515625" style="143" customWidth="1"/>
    <col min="21" max="21" width="7.5703125" style="143" customWidth="1"/>
    <col min="22" max="22" width="10.7109375" style="43" customWidth="1"/>
    <col min="23" max="23" width="8.7109375" style="43" hidden="1" customWidth="1"/>
    <col min="24" max="27" width="8.85546875" style="43" hidden="1" customWidth="1"/>
    <col min="28" max="28" width="3.28515625" style="143" hidden="1" customWidth="1"/>
    <col min="29" max="29" width="12.28515625" style="43" hidden="1" customWidth="1"/>
    <col min="30" max="34" width="8.85546875" style="43" hidden="1" customWidth="1"/>
    <col min="35" max="16384" width="8.85546875" style="43"/>
  </cols>
  <sheetData>
    <row r="1" spans="1:34" x14ac:dyDescent="0.25">
      <c r="A1" s="43" t="str">
        <f>Keuzelijsten!I15</f>
        <v>Country</v>
      </c>
      <c r="B1" s="258">
        <f>'Voorblad - Frontpage'!B11</f>
        <v>0</v>
      </c>
      <c r="C1" s="258"/>
      <c r="E1" s="43" t="str">
        <f>Keuzelijsten!I50</f>
        <v>Go to</v>
      </c>
      <c r="G1" s="259" t="s">
        <v>127</v>
      </c>
      <c r="H1" s="259"/>
      <c r="I1" s="259"/>
      <c r="J1" s="259" t="s">
        <v>128</v>
      </c>
      <c r="K1" s="259"/>
      <c r="L1" s="259"/>
      <c r="M1" s="259" t="s">
        <v>129</v>
      </c>
      <c r="N1" s="259"/>
      <c r="O1" s="259"/>
      <c r="P1" s="259" t="s">
        <v>130</v>
      </c>
      <c r="Q1" s="259"/>
      <c r="R1" s="259"/>
      <c r="S1" s="44"/>
      <c r="T1" s="44"/>
      <c r="U1" s="44"/>
      <c r="V1" s="44"/>
    </row>
    <row r="2" spans="1:34" x14ac:dyDescent="0.25">
      <c r="A2" s="43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34" x14ac:dyDescent="0.25">
      <c r="A3" s="106" t="str">
        <f>Keuzelijsten!I17</f>
        <v>Without Accomodation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34" ht="15.75" thickBot="1" x14ac:dyDescent="0.3"/>
    <row r="5" spans="1:34" x14ac:dyDescent="0.25">
      <c r="A5" s="51" t="str">
        <f>Keuzelijsten!$I$2</f>
        <v>Number</v>
      </c>
      <c r="B5" s="48" t="str">
        <f>Keuzelijsten!$I$3</f>
        <v>Name</v>
      </c>
      <c r="C5" s="49" t="str">
        <f>Keuzelijsten!$I$4</f>
        <v>First Name</v>
      </c>
      <c r="D5" s="50" t="str">
        <f>Keuzelijsten!$I$5</f>
        <v>Date of Birth</v>
      </c>
      <c r="E5" s="47" t="str">
        <f>Keuzelijsten!$I$6</f>
        <v>Age</v>
      </c>
      <c r="F5" s="267" t="str">
        <f>Keuzelijsten!$I$7</f>
        <v>Breakfast</v>
      </c>
      <c r="G5" s="267"/>
      <c r="H5" s="268"/>
      <c r="I5" s="269" t="str">
        <f>Keuzelijsten!$I$8</f>
        <v>Lunch</v>
      </c>
      <c r="J5" s="267"/>
      <c r="K5" s="268"/>
      <c r="L5" s="260" t="str">
        <f>Keuzelijsten!$I$9</f>
        <v>Dinner</v>
      </c>
      <c r="M5" s="261"/>
      <c r="N5" s="51" t="s">
        <v>48</v>
      </c>
      <c r="O5" s="260" t="str">
        <f>Keuzelijsten!$I$10</f>
        <v>Seminar</v>
      </c>
      <c r="P5" s="266"/>
      <c r="Q5" s="266"/>
      <c r="R5" s="266"/>
      <c r="S5" s="266"/>
      <c r="T5" s="260" t="s">
        <v>142</v>
      </c>
      <c r="U5" s="261"/>
      <c r="V5" s="51" t="str">
        <f>Keuzelijsten!$I$11</f>
        <v>Price</v>
      </c>
    </row>
    <row r="6" spans="1:34" x14ac:dyDescent="0.25">
      <c r="A6" s="101"/>
      <c r="B6" s="54"/>
      <c r="C6" s="107"/>
      <c r="D6" s="72"/>
      <c r="E6" s="53" t="s">
        <v>75</v>
      </c>
      <c r="F6" s="60">
        <f>Prijzen!$C$8</f>
        <v>7</v>
      </c>
      <c r="G6" s="60">
        <f>Prijzen!$D$8</f>
        <v>7</v>
      </c>
      <c r="H6" s="61">
        <f>Prijzen!$E$8</f>
        <v>7</v>
      </c>
      <c r="I6" s="62">
        <f>Prijzen!$F$8</f>
        <v>11</v>
      </c>
      <c r="J6" s="60">
        <f>Prijzen!$G$8</f>
        <v>11</v>
      </c>
      <c r="K6" s="63">
        <f>Prijzen!$H$8</f>
        <v>11</v>
      </c>
      <c r="L6" s="62">
        <f>Prijzen!$I$8</f>
        <v>17</v>
      </c>
      <c r="M6" s="63">
        <f>Prijzen!$J$8</f>
        <v>17</v>
      </c>
      <c r="N6" s="64">
        <f>Prijzen!$K$8</f>
        <v>45</v>
      </c>
      <c r="O6" s="65">
        <f>Prijzen!$L$8</f>
        <v>25</v>
      </c>
      <c r="P6" s="66">
        <f>Prijzen!$M$8</f>
        <v>40</v>
      </c>
      <c r="Q6" s="67">
        <f>Prijzen!$N$8</f>
        <v>40</v>
      </c>
      <c r="R6" s="68">
        <f>Prijzen!$O$8</f>
        <v>85</v>
      </c>
      <c r="S6" s="100" t="str">
        <f>Keuzelijsten!$I$13</f>
        <v>Adult</v>
      </c>
      <c r="T6" s="262">
        <f>Prijzen!B11</f>
        <v>20</v>
      </c>
      <c r="U6" s="263"/>
      <c r="V6" s="101" t="s">
        <v>85</v>
      </c>
      <c r="AA6" s="44"/>
      <c r="AB6" s="157"/>
    </row>
    <row r="7" spans="1:34" x14ac:dyDescent="0.25">
      <c r="A7" s="101"/>
      <c r="B7" s="54"/>
      <c r="C7" s="107"/>
      <c r="D7" s="72"/>
      <c r="E7" s="71">
        <v>43959</v>
      </c>
      <c r="F7" s="60">
        <f>Prijzen!$C$9</f>
        <v>6</v>
      </c>
      <c r="G7" s="60">
        <f>Prijzen!$D$9</f>
        <v>6</v>
      </c>
      <c r="H7" s="61">
        <f>Prijzen!$E$9</f>
        <v>6</v>
      </c>
      <c r="I7" s="62">
        <f>Prijzen!$F$9</f>
        <v>9</v>
      </c>
      <c r="J7" s="60">
        <f>Prijzen!$G$9</f>
        <v>9</v>
      </c>
      <c r="K7" s="63">
        <f>Prijzen!$H$9</f>
        <v>9</v>
      </c>
      <c r="L7" s="62">
        <f>Prijzen!$I$9</f>
        <v>14</v>
      </c>
      <c r="M7" s="63">
        <f>Prijzen!$J$9</f>
        <v>14</v>
      </c>
      <c r="N7" s="64">
        <f>Prijzen!$K$9</f>
        <v>35</v>
      </c>
      <c r="O7" s="65">
        <f>Prijzen!$L$9</f>
        <v>15</v>
      </c>
      <c r="P7" s="66">
        <f>Prijzen!$M$9</f>
        <v>25</v>
      </c>
      <c r="Q7" s="67">
        <f>Prijzen!$N$9</f>
        <v>25</v>
      </c>
      <c r="R7" s="68">
        <f>Prijzen!$O$9</f>
        <v>45</v>
      </c>
      <c r="S7" s="100" t="str">
        <f>"&lt;=12 "&amp;Keuzelijsten!$I$14</f>
        <v>&lt;=12 Year</v>
      </c>
      <c r="T7" s="264"/>
      <c r="U7" s="265"/>
      <c r="V7" s="101" t="str">
        <f>Keuzelijsten!$I$12</f>
        <v>Person</v>
      </c>
    </row>
    <row r="8" spans="1:34" ht="15.75" thickBot="1" x14ac:dyDescent="0.3">
      <c r="A8" s="85"/>
      <c r="B8" s="75"/>
      <c r="C8" s="108"/>
      <c r="D8" s="84"/>
      <c r="E8" s="74"/>
      <c r="F8" s="82" t="str">
        <f>Keuzelijsten!$I$19</f>
        <v>Saturday</v>
      </c>
      <c r="G8" s="82" t="str">
        <f>Keuzelijsten!$I$20</f>
        <v>Sunday</v>
      </c>
      <c r="H8" s="83" t="str">
        <f>Keuzelijsten!$I$21</f>
        <v>Monday</v>
      </c>
      <c r="I8" s="84" t="str">
        <f>Keuzelijsten!$I$18</f>
        <v>Friday</v>
      </c>
      <c r="J8" s="82" t="str">
        <f>Keuzelijsten!$I$19</f>
        <v>Saturday</v>
      </c>
      <c r="K8" s="83" t="str">
        <f>Keuzelijsten!$I$20</f>
        <v>Sunday</v>
      </c>
      <c r="L8" s="84" t="str">
        <f>Keuzelijsten!$I$18</f>
        <v>Friday</v>
      </c>
      <c r="M8" s="74" t="str">
        <f>Keuzelijsten!$I$20</f>
        <v>Sunday</v>
      </c>
      <c r="N8" s="85" t="str">
        <f>Keuzelijsten!$I$19</f>
        <v>Saturday</v>
      </c>
      <c r="O8" s="86" t="str">
        <f>Keuzelijsten!$I$18</f>
        <v>Friday</v>
      </c>
      <c r="P8" s="87" t="str">
        <f>Keuzelijsten!$I$19</f>
        <v>Saturday</v>
      </c>
      <c r="Q8" s="77" t="str">
        <f>Keuzelijsten!$I$20</f>
        <v>Sunday</v>
      </c>
      <c r="R8" s="82" t="str">
        <f>Keuzelijsten!$I$22</f>
        <v>3 days</v>
      </c>
      <c r="S8" s="109"/>
      <c r="T8" s="168" t="str">
        <f>Keuzelijsten!I52</f>
        <v>Size</v>
      </c>
      <c r="U8" s="169" t="str">
        <f>Keuzelijsten!I53</f>
        <v>Number</v>
      </c>
      <c r="V8" s="85"/>
      <c r="X8" s="44" t="s">
        <v>67</v>
      </c>
      <c r="Y8" s="44" t="s">
        <v>48</v>
      </c>
      <c r="Z8" s="44" t="s">
        <v>68</v>
      </c>
      <c r="AA8" s="44" t="s">
        <v>141</v>
      </c>
      <c r="AB8" s="157"/>
      <c r="AC8" s="89" t="s">
        <v>9</v>
      </c>
      <c r="AE8" s="43">
        <f>COUNTA(B9:B58)</f>
        <v>0</v>
      </c>
    </row>
    <row r="9" spans="1:34" x14ac:dyDescent="0.25">
      <c r="A9" s="94">
        <v>1</v>
      </c>
      <c r="B9" s="2"/>
      <c r="C9" s="3"/>
      <c r="D9" s="4"/>
      <c r="E9" s="91" t="str">
        <f t="shared" ref="E9:E15" si="0">IF(ISBLANK(D9),"",($E$7-D9)/365.25)</f>
        <v/>
      </c>
      <c r="F9" s="11"/>
      <c r="G9" s="11"/>
      <c r="H9" s="12"/>
      <c r="I9" s="126"/>
      <c r="J9" s="11"/>
      <c r="K9" s="11"/>
      <c r="L9" s="126"/>
      <c r="M9" s="133"/>
      <c r="N9" s="134"/>
      <c r="O9" s="16"/>
      <c r="P9" s="16"/>
      <c r="Q9" s="16"/>
      <c r="R9" s="11"/>
      <c r="S9" s="110"/>
      <c r="T9" s="205"/>
      <c r="U9" s="206"/>
      <c r="V9" s="135">
        <f>SUM(X9:AA9)</f>
        <v>0</v>
      </c>
      <c r="X9" s="44">
        <f t="shared" ref="X9:X40" si="1">IF(E9&lt;12,SUMIF(F9:M9,"X",$F$7:$M$7),SUMIF(F9:M9,"X",$F$6:$M$6))</f>
        <v>0</v>
      </c>
      <c r="Y9" s="44">
        <f t="shared" ref="Y9:Y40" si="2">IF(N9="X",IF(E9&lt;12,$N$7,$N$6),0)</f>
        <v>0</v>
      </c>
      <c r="Z9" s="44">
        <f t="shared" ref="Z9:Z40" si="3">IF(E9&lt;12,SUMIF(O9:R9,"X",$O$7:$R$7),SUMIF(O9:R9,"X",$O$6:$R$6))</f>
        <v>0</v>
      </c>
      <c r="AA9" s="44">
        <f>$T$6*U9</f>
        <v>0</v>
      </c>
      <c r="AB9" s="157"/>
      <c r="AC9" s="112" t="s">
        <v>40</v>
      </c>
      <c r="AD9" s="44">
        <f>COUNTA(O9:O58)</f>
        <v>0</v>
      </c>
    </row>
    <row r="10" spans="1:34" x14ac:dyDescent="0.25">
      <c r="A10" s="101">
        <v>2</v>
      </c>
      <c r="B10" s="2"/>
      <c r="C10" s="3"/>
      <c r="D10" s="7"/>
      <c r="E10" s="97" t="str">
        <f t="shared" si="0"/>
        <v/>
      </c>
      <c r="F10" s="18"/>
      <c r="G10" s="18"/>
      <c r="H10" s="19"/>
      <c r="I10" s="20"/>
      <c r="J10" s="18"/>
      <c r="K10" s="19"/>
      <c r="L10" s="20"/>
      <c r="M10" s="21"/>
      <c r="N10" s="22"/>
      <c r="O10" s="16"/>
      <c r="P10" s="16"/>
      <c r="Q10" s="16"/>
      <c r="R10" s="11"/>
      <c r="S10" s="111"/>
      <c r="T10" s="205"/>
      <c r="U10" s="206"/>
      <c r="V10" s="136">
        <f t="shared" ref="V10:V58" si="4">SUM(X10:AA10)</f>
        <v>0</v>
      </c>
      <c r="X10" s="44">
        <f t="shared" si="1"/>
        <v>0</v>
      </c>
      <c r="Y10" s="44">
        <f t="shared" si="2"/>
        <v>0</v>
      </c>
      <c r="Z10" s="44">
        <f t="shared" si="3"/>
        <v>0</v>
      </c>
      <c r="AA10" s="44">
        <f t="shared" ref="AA10:AA58" si="5">$T$6*U10</f>
        <v>0</v>
      </c>
      <c r="AB10" s="157"/>
      <c r="AC10" s="112" t="s">
        <v>41</v>
      </c>
      <c r="AD10" s="44">
        <f>COUNTA(P9:P58)</f>
        <v>0</v>
      </c>
    </row>
    <row r="11" spans="1:34" x14ac:dyDescent="0.25">
      <c r="A11" s="101">
        <v>3</v>
      </c>
      <c r="B11" s="2"/>
      <c r="C11" s="3"/>
      <c r="D11" s="7"/>
      <c r="E11" s="97" t="str">
        <f t="shared" si="0"/>
        <v/>
      </c>
      <c r="F11" s="18"/>
      <c r="G11" s="18"/>
      <c r="H11" s="19"/>
      <c r="I11" s="20"/>
      <c r="J11" s="18"/>
      <c r="K11" s="19"/>
      <c r="L11" s="20"/>
      <c r="M11" s="21"/>
      <c r="N11" s="22"/>
      <c r="O11" s="16"/>
      <c r="P11" s="16"/>
      <c r="Q11" s="16"/>
      <c r="R11" s="11"/>
      <c r="S11" s="111"/>
      <c r="T11" s="205"/>
      <c r="U11" s="206"/>
      <c r="V11" s="136">
        <f t="shared" si="4"/>
        <v>0</v>
      </c>
      <c r="X11" s="44">
        <f t="shared" si="1"/>
        <v>0</v>
      </c>
      <c r="Y11" s="44">
        <f t="shared" si="2"/>
        <v>0</v>
      </c>
      <c r="Z11" s="44">
        <f t="shared" si="3"/>
        <v>0</v>
      </c>
      <c r="AA11" s="44">
        <f t="shared" si="5"/>
        <v>0</v>
      </c>
      <c r="AB11" s="157"/>
      <c r="AC11" s="112" t="s">
        <v>42</v>
      </c>
      <c r="AD11" s="44">
        <f>COUNTA(Q9:Q58)</f>
        <v>0</v>
      </c>
    </row>
    <row r="12" spans="1:34" x14ac:dyDescent="0.25">
      <c r="A12" s="101">
        <v>4</v>
      </c>
      <c r="B12" s="2"/>
      <c r="C12" s="3"/>
      <c r="D12" s="7"/>
      <c r="E12" s="97" t="str">
        <f t="shared" si="0"/>
        <v/>
      </c>
      <c r="F12" s="18"/>
      <c r="G12" s="18"/>
      <c r="H12" s="19"/>
      <c r="I12" s="20"/>
      <c r="J12" s="18"/>
      <c r="K12" s="19"/>
      <c r="L12" s="20"/>
      <c r="M12" s="21"/>
      <c r="N12" s="22"/>
      <c r="O12" s="16"/>
      <c r="P12" s="16"/>
      <c r="Q12" s="16"/>
      <c r="R12" s="11"/>
      <c r="S12" s="111"/>
      <c r="T12" s="205"/>
      <c r="U12" s="206"/>
      <c r="V12" s="136">
        <f t="shared" si="4"/>
        <v>0</v>
      </c>
      <c r="X12" s="44">
        <f t="shared" si="1"/>
        <v>0</v>
      </c>
      <c r="Y12" s="44">
        <f t="shared" si="2"/>
        <v>0</v>
      </c>
      <c r="Z12" s="44">
        <f t="shared" si="3"/>
        <v>0</v>
      </c>
      <c r="AA12" s="44">
        <f t="shared" si="5"/>
        <v>0</v>
      </c>
      <c r="AB12" s="157"/>
      <c r="AC12" s="112" t="s">
        <v>43</v>
      </c>
      <c r="AD12" s="44">
        <f>COUNTA(R9:R58)</f>
        <v>0</v>
      </c>
    </row>
    <row r="13" spans="1:34" x14ac:dyDescent="0.25">
      <c r="A13" s="101">
        <v>5</v>
      </c>
      <c r="B13" s="2"/>
      <c r="C13" s="3"/>
      <c r="D13" s="7"/>
      <c r="E13" s="97" t="str">
        <f t="shared" si="0"/>
        <v/>
      </c>
      <c r="F13" s="18"/>
      <c r="G13" s="18"/>
      <c r="H13" s="19"/>
      <c r="I13" s="20"/>
      <c r="J13" s="18"/>
      <c r="K13" s="19"/>
      <c r="L13" s="20"/>
      <c r="M13" s="21"/>
      <c r="N13" s="22"/>
      <c r="O13" s="16"/>
      <c r="P13" s="16"/>
      <c r="Q13" s="16"/>
      <c r="R13" s="11"/>
      <c r="S13" s="111"/>
      <c r="T13" s="205"/>
      <c r="U13" s="206"/>
      <c r="V13" s="136">
        <f t="shared" si="4"/>
        <v>0</v>
      </c>
      <c r="X13" s="44">
        <f t="shared" si="1"/>
        <v>0</v>
      </c>
      <c r="Y13" s="44">
        <f t="shared" si="2"/>
        <v>0</v>
      </c>
      <c r="Z13" s="44">
        <f t="shared" si="3"/>
        <v>0</v>
      </c>
      <c r="AA13" s="44">
        <f t="shared" si="5"/>
        <v>0</v>
      </c>
      <c r="AB13" s="157"/>
    </row>
    <row r="14" spans="1:34" x14ac:dyDescent="0.25">
      <c r="A14" s="101">
        <v>6</v>
      </c>
      <c r="B14" s="2"/>
      <c r="C14" s="3"/>
      <c r="D14" s="7"/>
      <c r="E14" s="97" t="str">
        <f t="shared" si="0"/>
        <v/>
      </c>
      <c r="F14" s="18"/>
      <c r="G14" s="18"/>
      <c r="H14" s="19"/>
      <c r="I14" s="20"/>
      <c r="J14" s="18"/>
      <c r="K14" s="19"/>
      <c r="L14" s="20"/>
      <c r="M14" s="21"/>
      <c r="N14" s="22"/>
      <c r="O14" s="16"/>
      <c r="P14" s="16"/>
      <c r="Q14" s="16"/>
      <c r="R14" s="11"/>
      <c r="S14" s="111"/>
      <c r="T14" s="205"/>
      <c r="U14" s="206"/>
      <c r="V14" s="136">
        <f t="shared" si="4"/>
        <v>0</v>
      </c>
      <c r="X14" s="44">
        <f t="shared" si="1"/>
        <v>0</v>
      </c>
      <c r="Y14" s="44">
        <f t="shared" si="2"/>
        <v>0</v>
      </c>
      <c r="Z14" s="44">
        <f t="shared" si="3"/>
        <v>0</v>
      </c>
      <c r="AA14" s="44">
        <f t="shared" si="5"/>
        <v>0</v>
      </c>
      <c r="AB14" s="157"/>
      <c r="AD14" s="43" t="s">
        <v>40</v>
      </c>
      <c r="AE14" s="43" t="s">
        <v>41</v>
      </c>
      <c r="AF14" s="43" t="s">
        <v>42</v>
      </c>
      <c r="AG14" s="43" t="s">
        <v>55</v>
      </c>
      <c r="AH14" s="44" t="s">
        <v>64</v>
      </c>
    </row>
    <row r="15" spans="1:34" x14ac:dyDescent="0.25">
      <c r="A15" s="101">
        <v>7</v>
      </c>
      <c r="B15" s="2"/>
      <c r="C15" s="3"/>
      <c r="D15" s="7"/>
      <c r="E15" s="97" t="str">
        <f t="shared" si="0"/>
        <v/>
      </c>
      <c r="F15" s="18"/>
      <c r="G15" s="18"/>
      <c r="H15" s="19"/>
      <c r="I15" s="20"/>
      <c r="J15" s="18"/>
      <c r="K15" s="19"/>
      <c r="L15" s="20"/>
      <c r="M15" s="21"/>
      <c r="N15" s="22"/>
      <c r="O15" s="16"/>
      <c r="P15" s="16"/>
      <c r="Q15" s="16"/>
      <c r="R15" s="11"/>
      <c r="S15" s="111"/>
      <c r="T15" s="205"/>
      <c r="U15" s="206"/>
      <c r="V15" s="136">
        <f t="shared" si="4"/>
        <v>0</v>
      </c>
      <c r="X15" s="44">
        <f t="shared" si="1"/>
        <v>0</v>
      </c>
      <c r="Y15" s="44">
        <f t="shared" si="2"/>
        <v>0</v>
      </c>
      <c r="Z15" s="44">
        <f t="shared" si="3"/>
        <v>0</v>
      </c>
      <c r="AA15" s="44">
        <f t="shared" si="5"/>
        <v>0</v>
      </c>
      <c r="AB15" s="157"/>
      <c r="AC15" s="89" t="s">
        <v>17</v>
      </c>
      <c r="AD15" s="114"/>
      <c r="AE15" s="44">
        <f>COUNTA(F9:F58)</f>
        <v>0</v>
      </c>
      <c r="AF15" s="44">
        <f>COUNTA(G9:G58)</f>
        <v>0</v>
      </c>
      <c r="AG15" s="44">
        <f>COUNTA(H9:H58)</f>
        <v>0</v>
      </c>
      <c r="AH15" s="116">
        <f>SUM(AD15:AG15)</f>
        <v>0</v>
      </c>
    </row>
    <row r="16" spans="1:34" x14ac:dyDescent="0.25">
      <c r="A16" s="101">
        <v>8</v>
      </c>
      <c r="B16" s="5"/>
      <c r="C16" s="6"/>
      <c r="D16" s="7"/>
      <c r="E16" s="97"/>
      <c r="F16" s="18"/>
      <c r="G16" s="18"/>
      <c r="H16" s="19"/>
      <c r="I16" s="20"/>
      <c r="J16" s="18"/>
      <c r="K16" s="19"/>
      <c r="L16" s="20"/>
      <c r="M16" s="21"/>
      <c r="N16" s="22"/>
      <c r="O16" s="16"/>
      <c r="P16" s="16"/>
      <c r="Q16" s="16"/>
      <c r="R16" s="11"/>
      <c r="S16" s="111"/>
      <c r="T16" s="205"/>
      <c r="U16" s="206"/>
      <c r="V16" s="136">
        <f t="shared" si="4"/>
        <v>0</v>
      </c>
      <c r="X16" s="44">
        <f t="shared" si="1"/>
        <v>0</v>
      </c>
      <c r="Y16" s="44">
        <f t="shared" si="2"/>
        <v>0</v>
      </c>
      <c r="Z16" s="44">
        <f t="shared" si="3"/>
        <v>0</v>
      </c>
      <c r="AA16" s="44">
        <f t="shared" si="5"/>
        <v>0</v>
      </c>
      <c r="AB16" s="157"/>
      <c r="AC16" s="89" t="s">
        <v>21</v>
      </c>
      <c r="AD16" s="44">
        <f>COUNTA(I9:I58)</f>
        <v>0</v>
      </c>
      <c r="AE16" s="44">
        <f>COUNTA(J9:J58)</f>
        <v>0</v>
      </c>
      <c r="AF16" s="44">
        <f>COUNTA(K9:K58)</f>
        <v>0</v>
      </c>
      <c r="AG16" s="114"/>
      <c r="AH16" s="116">
        <f t="shared" ref="AH16:AH17" si="6">SUM(AD16:AG16)</f>
        <v>0</v>
      </c>
    </row>
    <row r="17" spans="1:34" x14ac:dyDescent="0.25">
      <c r="A17" s="101">
        <v>9</v>
      </c>
      <c r="B17" s="5"/>
      <c r="C17" s="6"/>
      <c r="D17" s="7"/>
      <c r="E17" s="97"/>
      <c r="F17" s="18"/>
      <c r="G17" s="18"/>
      <c r="H17" s="19"/>
      <c r="I17" s="20"/>
      <c r="J17" s="18"/>
      <c r="K17" s="19"/>
      <c r="L17" s="20"/>
      <c r="M17" s="21"/>
      <c r="N17" s="22"/>
      <c r="O17" s="16"/>
      <c r="P17" s="16"/>
      <c r="Q17" s="16"/>
      <c r="R17" s="11"/>
      <c r="S17" s="111"/>
      <c r="T17" s="205"/>
      <c r="U17" s="206"/>
      <c r="V17" s="136">
        <f t="shared" si="4"/>
        <v>0</v>
      </c>
      <c r="X17" s="44">
        <f t="shared" si="1"/>
        <v>0</v>
      </c>
      <c r="Y17" s="44">
        <f t="shared" si="2"/>
        <v>0</v>
      </c>
      <c r="Z17" s="44">
        <f t="shared" si="3"/>
        <v>0</v>
      </c>
      <c r="AA17" s="44">
        <f t="shared" si="5"/>
        <v>0</v>
      </c>
      <c r="AB17" s="157"/>
      <c r="AC17" s="89" t="s">
        <v>22</v>
      </c>
      <c r="AD17" s="44">
        <f>COUNTA(L9:L58)</f>
        <v>0</v>
      </c>
      <c r="AE17" s="114"/>
      <c r="AF17" s="44">
        <f>COUNTA(M9:M58)</f>
        <v>0</v>
      </c>
      <c r="AG17" s="114"/>
      <c r="AH17" s="116">
        <f t="shared" si="6"/>
        <v>0</v>
      </c>
    </row>
    <row r="18" spans="1:34" x14ac:dyDescent="0.25">
      <c r="A18" s="101">
        <v>10</v>
      </c>
      <c r="B18" s="5"/>
      <c r="C18" s="6"/>
      <c r="D18" s="7"/>
      <c r="E18" s="97"/>
      <c r="F18" s="18"/>
      <c r="G18" s="18"/>
      <c r="H18" s="19"/>
      <c r="I18" s="20"/>
      <c r="J18" s="18"/>
      <c r="K18" s="19"/>
      <c r="L18" s="20"/>
      <c r="M18" s="21"/>
      <c r="N18" s="22"/>
      <c r="O18" s="16"/>
      <c r="P18" s="16"/>
      <c r="Q18" s="16"/>
      <c r="R18" s="11"/>
      <c r="S18" s="111"/>
      <c r="T18" s="205"/>
      <c r="U18" s="206"/>
      <c r="V18" s="136">
        <f t="shared" si="4"/>
        <v>0</v>
      </c>
      <c r="X18" s="44">
        <f t="shared" si="1"/>
        <v>0</v>
      </c>
      <c r="Y18" s="44">
        <f t="shared" si="2"/>
        <v>0</v>
      </c>
      <c r="Z18" s="44">
        <f t="shared" si="3"/>
        <v>0</v>
      </c>
      <c r="AA18" s="44">
        <f t="shared" si="5"/>
        <v>0</v>
      </c>
      <c r="AB18" s="157"/>
      <c r="AC18" s="43" t="s">
        <v>48</v>
      </c>
      <c r="AD18" s="114"/>
      <c r="AE18" s="117">
        <f>COUNTA(N9:N58)</f>
        <v>0</v>
      </c>
      <c r="AF18" s="114"/>
      <c r="AG18" s="114"/>
      <c r="AH18" s="116">
        <f>SUM(AD18:AG18)</f>
        <v>0</v>
      </c>
    </row>
    <row r="19" spans="1:34" x14ac:dyDescent="0.25">
      <c r="A19" s="101">
        <v>11</v>
      </c>
      <c r="B19" s="5"/>
      <c r="C19" s="6"/>
      <c r="D19" s="7"/>
      <c r="E19" s="97"/>
      <c r="F19" s="18"/>
      <c r="G19" s="18"/>
      <c r="H19" s="19"/>
      <c r="I19" s="20"/>
      <c r="J19" s="18"/>
      <c r="K19" s="19"/>
      <c r="L19" s="20"/>
      <c r="M19" s="21"/>
      <c r="N19" s="22"/>
      <c r="O19" s="16"/>
      <c r="P19" s="16"/>
      <c r="Q19" s="16"/>
      <c r="R19" s="11"/>
      <c r="S19" s="111"/>
      <c r="T19" s="205"/>
      <c r="U19" s="206"/>
      <c r="V19" s="136">
        <f t="shared" si="4"/>
        <v>0</v>
      </c>
      <c r="X19" s="44">
        <f t="shared" si="1"/>
        <v>0</v>
      </c>
      <c r="Y19" s="44">
        <f t="shared" si="2"/>
        <v>0</v>
      </c>
      <c r="Z19" s="44">
        <f t="shared" si="3"/>
        <v>0</v>
      </c>
      <c r="AA19" s="44">
        <f t="shared" si="5"/>
        <v>0</v>
      </c>
      <c r="AB19" s="157"/>
      <c r="AC19" s="112"/>
    </row>
    <row r="20" spans="1:34" x14ac:dyDescent="0.25">
      <c r="A20" s="101">
        <v>12</v>
      </c>
      <c r="B20" s="5"/>
      <c r="C20" s="6"/>
      <c r="D20" s="7"/>
      <c r="E20" s="97"/>
      <c r="F20" s="18"/>
      <c r="G20" s="18"/>
      <c r="H20" s="19"/>
      <c r="I20" s="20"/>
      <c r="J20" s="18"/>
      <c r="K20" s="19"/>
      <c r="L20" s="20"/>
      <c r="M20" s="21"/>
      <c r="N20" s="22"/>
      <c r="O20" s="16"/>
      <c r="P20" s="16"/>
      <c r="Q20" s="16"/>
      <c r="R20" s="11"/>
      <c r="S20" s="111"/>
      <c r="T20" s="205"/>
      <c r="U20" s="206"/>
      <c r="V20" s="136">
        <f t="shared" si="4"/>
        <v>0</v>
      </c>
      <c r="X20" s="44">
        <f t="shared" si="1"/>
        <v>0</v>
      </c>
      <c r="Y20" s="44">
        <f t="shared" si="2"/>
        <v>0</v>
      </c>
      <c r="Z20" s="44">
        <f t="shared" si="3"/>
        <v>0</v>
      </c>
      <c r="AA20" s="44">
        <f t="shared" si="5"/>
        <v>0</v>
      </c>
      <c r="AB20" s="157"/>
      <c r="AC20" s="89" t="s">
        <v>141</v>
      </c>
      <c r="AD20" s="44" t="s">
        <v>102</v>
      </c>
      <c r="AE20" s="44" t="s">
        <v>73</v>
      </c>
    </row>
    <row r="21" spans="1:34" x14ac:dyDescent="0.25">
      <c r="A21" s="101">
        <v>13</v>
      </c>
      <c r="B21" s="5"/>
      <c r="C21" s="6"/>
      <c r="D21" s="7"/>
      <c r="E21" s="97"/>
      <c r="F21" s="18"/>
      <c r="G21" s="18"/>
      <c r="H21" s="19"/>
      <c r="I21" s="20"/>
      <c r="J21" s="18"/>
      <c r="K21" s="19"/>
      <c r="L21" s="20"/>
      <c r="M21" s="21"/>
      <c r="N21" s="22"/>
      <c r="O21" s="16"/>
      <c r="P21" s="16"/>
      <c r="Q21" s="16"/>
      <c r="R21" s="11"/>
      <c r="S21" s="111"/>
      <c r="T21" s="205"/>
      <c r="U21" s="206"/>
      <c r="V21" s="136">
        <f t="shared" si="4"/>
        <v>0</v>
      </c>
      <c r="X21" s="44">
        <f t="shared" si="1"/>
        <v>0</v>
      </c>
      <c r="Y21" s="44">
        <f t="shared" si="2"/>
        <v>0</v>
      </c>
      <c r="Z21" s="44">
        <f t="shared" si="3"/>
        <v>0</v>
      </c>
      <c r="AA21" s="44">
        <f t="shared" si="5"/>
        <v>0</v>
      </c>
      <c r="AB21" s="157"/>
      <c r="AC21" s="1" t="s">
        <v>133</v>
      </c>
      <c r="AD21" s="44">
        <f>SUMIF($T$9:$T$58,AC21,$U$9:$U$58)</f>
        <v>0</v>
      </c>
      <c r="AE21" s="44">
        <f>AD21*$T$6</f>
        <v>0</v>
      </c>
    </row>
    <row r="22" spans="1:34" x14ac:dyDescent="0.25">
      <c r="A22" s="101">
        <v>14</v>
      </c>
      <c r="B22" s="5"/>
      <c r="C22" s="6"/>
      <c r="D22" s="7"/>
      <c r="E22" s="97"/>
      <c r="F22" s="18"/>
      <c r="G22" s="18"/>
      <c r="H22" s="19"/>
      <c r="I22" s="20"/>
      <c r="J22" s="18"/>
      <c r="K22" s="19"/>
      <c r="L22" s="20"/>
      <c r="M22" s="21"/>
      <c r="N22" s="22"/>
      <c r="O22" s="16"/>
      <c r="P22" s="16"/>
      <c r="Q22" s="16"/>
      <c r="R22" s="11"/>
      <c r="S22" s="111"/>
      <c r="T22" s="205"/>
      <c r="U22" s="206"/>
      <c r="V22" s="136">
        <f t="shared" si="4"/>
        <v>0</v>
      </c>
      <c r="X22" s="44">
        <f t="shared" si="1"/>
        <v>0</v>
      </c>
      <c r="Y22" s="44">
        <f t="shared" si="2"/>
        <v>0</v>
      </c>
      <c r="Z22" s="44">
        <f t="shared" si="3"/>
        <v>0</v>
      </c>
      <c r="AA22" s="44">
        <f t="shared" si="5"/>
        <v>0</v>
      </c>
      <c r="AB22" s="157"/>
      <c r="AC22" s="1" t="s">
        <v>134</v>
      </c>
      <c r="AD22" s="44">
        <f t="shared" ref="AD22:AD27" si="7">SUMIF($T$9:$T$58,AC22,$U$9:$U$58)</f>
        <v>0</v>
      </c>
      <c r="AE22" s="44">
        <f t="shared" ref="AE22:AE27" si="8">AD22*$T$6</f>
        <v>0</v>
      </c>
    </row>
    <row r="23" spans="1:34" x14ac:dyDescent="0.25">
      <c r="A23" s="101">
        <v>15</v>
      </c>
      <c r="B23" s="5"/>
      <c r="C23" s="6"/>
      <c r="D23" s="7"/>
      <c r="E23" s="97"/>
      <c r="F23" s="18"/>
      <c r="G23" s="18"/>
      <c r="H23" s="19"/>
      <c r="I23" s="20"/>
      <c r="J23" s="18"/>
      <c r="K23" s="19"/>
      <c r="L23" s="20"/>
      <c r="M23" s="21"/>
      <c r="N23" s="22"/>
      <c r="O23" s="16"/>
      <c r="P23" s="16"/>
      <c r="Q23" s="16"/>
      <c r="R23" s="11"/>
      <c r="S23" s="111"/>
      <c r="T23" s="205"/>
      <c r="U23" s="206"/>
      <c r="V23" s="136">
        <f t="shared" si="4"/>
        <v>0</v>
      </c>
      <c r="X23" s="44">
        <f t="shared" si="1"/>
        <v>0</v>
      </c>
      <c r="Y23" s="44">
        <f t="shared" si="2"/>
        <v>0</v>
      </c>
      <c r="Z23" s="44">
        <f t="shared" si="3"/>
        <v>0</v>
      </c>
      <c r="AA23" s="44">
        <f t="shared" si="5"/>
        <v>0</v>
      </c>
      <c r="AB23" s="157"/>
      <c r="AC23" s="1" t="s">
        <v>135</v>
      </c>
      <c r="AD23" s="44">
        <f t="shared" si="7"/>
        <v>0</v>
      </c>
      <c r="AE23" s="44">
        <f t="shared" si="8"/>
        <v>0</v>
      </c>
    </row>
    <row r="24" spans="1:34" x14ac:dyDescent="0.25">
      <c r="A24" s="101">
        <v>16</v>
      </c>
      <c r="B24" s="5"/>
      <c r="C24" s="6"/>
      <c r="D24" s="7"/>
      <c r="E24" s="97"/>
      <c r="F24" s="18"/>
      <c r="G24" s="18"/>
      <c r="H24" s="19"/>
      <c r="I24" s="20"/>
      <c r="J24" s="18"/>
      <c r="K24" s="19"/>
      <c r="L24" s="20"/>
      <c r="M24" s="21"/>
      <c r="N24" s="22"/>
      <c r="O24" s="16"/>
      <c r="P24" s="16"/>
      <c r="Q24" s="16"/>
      <c r="R24" s="11"/>
      <c r="S24" s="111"/>
      <c r="T24" s="205"/>
      <c r="U24" s="206"/>
      <c r="V24" s="136">
        <f t="shared" si="4"/>
        <v>0</v>
      </c>
      <c r="X24" s="44">
        <f t="shared" si="1"/>
        <v>0</v>
      </c>
      <c r="Y24" s="44">
        <f t="shared" si="2"/>
        <v>0</v>
      </c>
      <c r="Z24" s="44">
        <f t="shared" si="3"/>
        <v>0</v>
      </c>
      <c r="AA24" s="44">
        <f t="shared" si="5"/>
        <v>0</v>
      </c>
      <c r="AB24" s="157"/>
      <c r="AC24" s="1" t="s">
        <v>136</v>
      </c>
      <c r="AD24" s="44">
        <f t="shared" si="7"/>
        <v>0</v>
      </c>
      <c r="AE24" s="44">
        <f t="shared" si="8"/>
        <v>0</v>
      </c>
    </row>
    <row r="25" spans="1:34" ht="14.45" x14ac:dyDescent="0.3">
      <c r="A25" s="101">
        <v>17</v>
      </c>
      <c r="B25" s="5"/>
      <c r="C25" s="6"/>
      <c r="D25" s="7"/>
      <c r="E25" s="97"/>
      <c r="F25" s="18"/>
      <c r="G25" s="18"/>
      <c r="H25" s="19"/>
      <c r="I25" s="20"/>
      <c r="J25" s="18"/>
      <c r="K25" s="19"/>
      <c r="L25" s="20"/>
      <c r="M25" s="21"/>
      <c r="N25" s="22"/>
      <c r="O25" s="16"/>
      <c r="P25" s="16"/>
      <c r="Q25" s="16"/>
      <c r="R25" s="11"/>
      <c r="S25" s="111"/>
      <c r="T25" s="205"/>
      <c r="U25" s="206"/>
      <c r="V25" s="136">
        <f t="shared" si="4"/>
        <v>0</v>
      </c>
      <c r="X25" s="44">
        <f t="shared" si="1"/>
        <v>0</v>
      </c>
      <c r="Y25" s="44">
        <f t="shared" si="2"/>
        <v>0</v>
      </c>
      <c r="Z25" s="44">
        <f t="shared" si="3"/>
        <v>0</v>
      </c>
      <c r="AA25" s="44">
        <f t="shared" si="5"/>
        <v>0</v>
      </c>
      <c r="AB25" s="157"/>
      <c r="AC25" s="1" t="s">
        <v>137</v>
      </c>
      <c r="AD25" s="44">
        <f t="shared" si="7"/>
        <v>0</v>
      </c>
      <c r="AE25" s="44">
        <f t="shared" si="8"/>
        <v>0</v>
      </c>
    </row>
    <row r="26" spans="1:34" ht="14.45" x14ac:dyDescent="0.3">
      <c r="A26" s="101">
        <v>18</v>
      </c>
      <c r="B26" s="5"/>
      <c r="C26" s="6"/>
      <c r="D26" s="7"/>
      <c r="E26" s="97"/>
      <c r="F26" s="18"/>
      <c r="G26" s="18"/>
      <c r="H26" s="19"/>
      <c r="I26" s="20"/>
      <c r="J26" s="18"/>
      <c r="K26" s="19"/>
      <c r="L26" s="20"/>
      <c r="M26" s="21"/>
      <c r="N26" s="22"/>
      <c r="O26" s="16"/>
      <c r="P26" s="16"/>
      <c r="Q26" s="16"/>
      <c r="R26" s="11"/>
      <c r="S26" s="111"/>
      <c r="T26" s="205"/>
      <c r="U26" s="206"/>
      <c r="V26" s="136">
        <f t="shared" si="4"/>
        <v>0</v>
      </c>
      <c r="X26" s="44">
        <f t="shared" si="1"/>
        <v>0</v>
      </c>
      <c r="Y26" s="44">
        <f t="shared" si="2"/>
        <v>0</v>
      </c>
      <c r="Z26" s="44">
        <f t="shared" si="3"/>
        <v>0</v>
      </c>
      <c r="AA26" s="44">
        <f t="shared" si="5"/>
        <v>0</v>
      </c>
      <c r="AB26" s="157"/>
      <c r="AC26" s="1" t="s">
        <v>138</v>
      </c>
      <c r="AD26" s="44">
        <f t="shared" si="7"/>
        <v>0</v>
      </c>
      <c r="AE26" s="44">
        <f t="shared" si="8"/>
        <v>0</v>
      </c>
    </row>
    <row r="27" spans="1:34" ht="14.45" x14ac:dyDescent="0.3">
      <c r="A27" s="101">
        <v>19</v>
      </c>
      <c r="B27" s="5"/>
      <c r="C27" s="6"/>
      <c r="D27" s="7"/>
      <c r="E27" s="97" t="str">
        <f>IF(ISBLANK(D27),"",($E$7-D27)/365.25)</f>
        <v/>
      </c>
      <c r="F27" s="18"/>
      <c r="G27" s="18"/>
      <c r="H27" s="19"/>
      <c r="I27" s="20"/>
      <c r="J27" s="18"/>
      <c r="K27" s="19"/>
      <c r="L27" s="20"/>
      <c r="M27" s="21"/>
      <c r="N27" s="22"/>
      <c r="O27" s="16"/>
      <c r="P27" s="16"/>
      <c r="Q27" s="16"/>
      <c r="R27" s="11"/>
      <c r="S27" s="111"/>
      <c r="T27" s="205"/>
      <c r="U27" s="206"/>
      <c r="V27" s="136">
        <f t="shared" si="4"/>
        <v>0</v>
      </c>
      <c r="X27" s="44">
        <f t="shared" si="1"/>
        <v>0</v>
      </c>
      <c r="Y27" s="44">
        <f t="shared" si="2"/>
        <v>0</v>
      </c>
      <c r="Z27" s="44">
        <f t="shared" si="3"/>
        <v>0</v>
      </c>
      <c r="AA27" s="44">
        <f t="shared" si="5"/>
        <v>0</v>
      </c>
      <c r="AB27" s="157"/>
      <c r="AC27" s="1" t="s">
        <v>139</v>
      </c>
      <c r="AD27" s="44">
        <f t="shared" si="7"/>
        <v>0</v>
      </c>
      <c r="AE27" s="44">
        <f t="shared" si="8"/>
        <v>0</v>
      </c>
    </row>
    <row r="28" spans="1:34" ht="14.45" x14ac:dyDescent="0.3">
      <c r="A28" s="101">
        <v>20</v>
      </c>
      <c r="B28" s="5"/>
      <c r="C28" s="6"/>
      <c r="D28" s="7"/>
      <c r="E28" s="97"/>
      <c r="F28" s="18"/>
      <c r="G28" s="18"/>
      <c r="H28" s="19"/>
      <c r="I28" s="20"/>
      <c r="J28" s="18"/>
      <c r="K28" s="19"/>
      <c r="L28" s="20"/>
      <c r="M28" s="21"/>
      <c r="N28" s="22"/>
      <c r="O28" s="16"/>
      <c r="P28" s="16"/>
      <c r="Q28" s="16"/>
      <c r="R28" s="11"/>
      <c r="S28" s="111"/>
      <c r="T28" s="205"/>
      <c r="U28" s="206"/>
      <c r="V28" s="136">
        <f t="shared" si="4"/>
        <v>0</v>
      </c>
      <c r="X28" s="44">
        <f t="shared" si="1"/>
        <v>0</v>
      </c>
      <c r="Y28" s="44">
        <f t="shared" si="2"/>
        <v>0</v>
      </c>
      <c r="Z28" s="44">
        <f t="shared" si="3"/>
        <v>0</v>
      </c>
      <c r="AA28" s="44">
        <f t="shared" si="5"/>
        <v>0</v>
      </c>
      <c r="AB28" s="157"/>
      <c r="AC28" s="112"/>
      <c r="AE28" s="116">
        <f>SUM(AE21:AE27)</f>
        <v>0</v>
      </c>
    </row>
    <row r="29" spans="1:34" ht="14.45" x14ac:dyDescent="0.3">
      <c r="A29" s="101">
        <v>21</v>
      </c>
      <c r="B29" s="5"/>
      <c r="C29" s="6"/>
      <c r="D29" s="7"/>
      <c r="E29" s="97"/>
      <c r="F29" s="18"/>
      <c r="G29" s="18"/>
      <c r="H29" s="19"/>
      <c r="I29" s="20"/>
      <c r="J29" s="18"/>
      <c r="K29" s="19"/>
      <c r="L29" s="20"/>
      <c r="M29" s="21"/>
      <c r="N29" s="22"/>
      <c r="O29" s="16"/>
      <c r="P29" s="16"/>
      <c r="Q29" s="16"/>
      <c r="R29" s="11"/>
      <c r="S29" s="111"/>
      <c r="T29" s="205"/>
      <c r="U29" s="206"/>
      <c r="V29" s="136">
        <f t="shared" si="4"/>
        <v>0</v>
      </c>
      <c r="X29" s="44">
        <f t="shared" si="1"/>
        <v>0</v>
      </c>
      <c r="Y29" s="44">
        <f t="shared" si="2"/>
        <v>0</v>
      </c>
      <c r="Z29" s="44">
        <f t="shared" si="3"/>
        <v>0</v>
      </c>
      <c r="AA29" s="44">
        <f t="shared" si="5"/>
        <v>0</v>
      </c>
      <c r="AB29" s="157"/>
      <c r="AC29" s="112"/>
    </row>
    <row r="30" spans="1:34" ht="14.45" x14ac:dyDescent="0.3">
      <c r="A30" s="101">
        <v>22</v>
      </c>
      <c r="B30" s="5"/>
      <c r="C30" s="6"/>
      <c r="D30" s="7"/>
      <c r="E30" s="97"/>
      <c r="F30" s="18"/>
      <c r="G30" s="18"/>
      <c r="H30" s="19"/>
      <c r="I30" s="20"/>
      <c r="J30" s="18"/>
      <c r="K30" s="19"/>
      <c r="L30" s="20"/>
      <c r="M30" s="21"/>
      <c r="N30" s="22"/>
      <c r="O30" s="16"/>
      <c r="P30" s="16"/>
      <c r="Q30" s="16"/>
      <c r="R30" s="11"/>
      <c r="S30" s="111"/>
      <c r="T30" s="205"/>
      <c r="U30" s="206"/>
      <c r="V30" s="136">
        <f t="shared" si="4"/>
        <v>0</v>
      </c>
      <c r="X30" s="44">
        <f t="shared" si="1"/>
        <v>0</v>
      </c>
      <c r="Y30" s="44">
        <f t="shared" si="2"/>
        <v>0</v>
      </c>
      <c r="Z30" s="44">
        <f t="shared" si="3"/>
        <v>0</v>
      </c>
      <c r="AA30" s="44">
        <f t="shared" si="5"/>
        <v>0</v>
      </c>
      <c r="AB30" s="157"/>
    </row>
    <row r="31" spans="1:34" ht="14.45" x14ac:dyDescent="0.3">
      <c r="A31" s="101">
        <v>23</v>
      </c>
      <c r="B31" s="5"/>
      <c r="C31" s="6"/>
      <c r="D31" s="7"/>
      <c r="E31" s="97"/>
      <c r="F31" s="18"/>
      <c r="G31" s="18"/>
      <c r="H31" s="19"/>
      <c r="I31" s="20"/>
      <c r="J31" s="18"/>
      <c r="K31" s="19"/>
      <c r="L31" s="20"/>
      <c r="M31" s="21"/>
      <c r="N31" s="22"/>
      <c r="O31" s="16"/>
      <c r="P31" s="16"/>
      <c r="Q31" s="16"/>
      <c r="R31" s="11"/>
      <c r="S31" s="111"/>
      <c r="T31" s="205"/>
      <c r="U31" s="206"/>
      <c r="V31" s="136">
        <f t="shared" si="4"/>
        <v>0</v>
      </c>
      <c r="X31" s="44">
        <f t="shared" si="1"/>
        <v>0</v>
      </c>
      <c r="Y31" s="44">
        <f t="shared" si="2"/>
        <v>0</v>
      </c>
      <c r="Z31" s="44">
        <f t="shared" si="3"/>
        <v>0</v>
      </c>
      <c r="AA31" s="44">
        <f t="shared" si="5"/>
        <v>0</v>
      </c>
      <c r="AB31" s="157"/>
    </row>
    <row r="32" spans="1:34" ht="14.45" x14ac:dyDescent="0.3">
      <c r="A32" s="101">
        <v>24</v>
      </c>
      <c r="B32" s="5"/>
      <c r="C32" s="6"/>
      <c r="D32" s="7"/>
      <c r="E32" s="97"/>
      <c r="F32" s="18"/>
      <c r="G32" s="18"/>
      <c r="H32" s="19"/>
      <c r="I32" s="20"/>
      <c r="J32" s="18"/>
      <c r="K32" s="19"/>
      <c r="L32" s="20"/>
      <c r="M32" s="21"/>
      <c r="N32" s="22"/>
      <c r="O32" s="16"/>
      <c r="P32" s="16"/>
      <c r="Q32" s="16"/>
      <c r="R32" s="11"/>
      <c r="S32" s="111"/>
      <c r="T32" s="205"/>
      <c r="U32" s="206"/>
      <c r="V32" s="136">
        <f t="shared" si="4"/>
        <v>0</v>
      </c>
      <c r="X32" s="44">
        <f t="shared" si="1"/>
        <v>0</v>
      </c>
      <c r="Y32" s="44">
        <f t="shared" si="2"/>
        <v>0</v>
      </c>
      <c r="Z32" s="44">
        <f t="shared" si="3"/>
        <v>0</v>
      </c>
      <c r="AA32" s="44">
        <f t="shared" si="5"/>
        <v>0</v>
      </c>
      <c r="AB32" s="157"/>
    </row>
    <row r="33" spans="1:28" ht="14.45" x14ac:dyDescent="0.3">
      <c r="A33" s="101">
        <v>25</v>
      </c>
      <c r="B33" s="5"/>
      <c r="C33" s="6"/>
      <c r="D33" s="7"/>
      <c r="E33" s="97"/>
      <c r="F33" s="18"/>
      <c r="G33" s="18"/>
      <c r="H33" s="19"/>
      <c r="I33" s="20"/>
      <c r="J33" s="18"/>
      <c r="K33" s="19"/>
      <c r="L33" s="20"/>
      <c r="M33" s="21"/>
      <c r="N33" s="22"/>
      <c r="O33" s="16"/>
      <c r="P33" s="16"/>
      <c r="Q33" s="16"/>
      <c r="R33" s="11"/>
      <c r="S33" s="111"/>
      <c r="T33" s="205"/>
      <c r="U33" s="206"/>
      <c r="V33" s="136">
        <f t="shared" si="4"/>
        <v>0</v>
      </c>
      <c r="X33" s="44">
        <f t="shared" si="1"/>
        <v>0</v>
      </c>
      <c r="Y33" s="44">
        <f t="shared" si="2"/>
        <v>0</v>
      </c>
      <c r="Z33" s="44">
        <f t="shared" si="3"/>
        <v>0</v>
      </c>
      <c r="AA33" s="44">
        <f t="shared" si="5"/>
        <v>0</v>
      </c>
      <c r="AB33" s="157"/>
    </row>
    <row r="34" spans="1:28" ht="14.45" x14ac:dyDescent="0.3">
      <c r="A34" s="101">
        <v>26</v>
      </c>
      <c r="B34" s="5"/>
      <c r="C34" s="6"/>
      <c r="D34" s="7"/>
      <c r="E34" s="97"/>
      <c r="F34" s="18"/>
      <c r="G34" s="18"/>
      <c r="H34" s="19"/>
      <c r="I34" s="20"/>
      <c r="J34" s="18"/>
      <c r="K34" s="19"/>
      <c r="L34" s="20"/>
      <c r="M34" s="21"/>
      <c r="N34" s="22"/>
      <c r="O34" s="16"/>
      <c r="P34" s="16"/>
      <c r="Q34" s="16"/>
      <c r="R34" s="11"/>
      <c r="S34" s="111"/>
      <c r="T34" s="205"/>
      <c r="U34" s="206"/>
      <c r="V34" s="136">
        <f t="shared" si="4"/>
        <v>0</v>
      </c>
      <c r="X34" s="44">
        <f t="shared" si="1"/>
        <v>0</v>
      </c>
      <c r="Y34" s="44">
        <f t="shared" si="2"/>
        <v>0</v>
      </c>
      <c r="Z34" s="44">
        <f t="shared" si="3"/>
        <v>0</v>
      </c>
      <c r="AA34" s="44">
        <f t="shared" si="5"/>
        <v>0</v>
      </c>
      <c r="AB34" s="157"/>
    </row>
    <row r="35" spans="1:28" ht="14.45" x14ac:dyDescent="0.3">
      <c r="A35" s="101">
        <v>27</v>
      </c>
      <c r="B35" s="5"/>
      <c r="C35" s="6"/>
      <c r="D35" s="7"/>
      <c r="E35" s="97"/>
      <c r="F35" s="18"/>
      <c r="G35" s="18"/>
      <c r="H35" s="19"/>
      <c r="I35" s="20"/>
      <c r="J35" s="18"/>
      <c r="K35" s="19"/>
      <c r="L35" s="20"/>
      <c r="M35" s="21"/>
      <c r="N35" s="22"/>
      <c r="O35" s="16"/>
      <c r="P35" s="16"/>
      <c r="Q35" s="16"/>
      <c r="R35" s="11"/>
      <c r="S35" s="111"/>
      <c r="T35" s="205"/>
      <c r="U35" s="206"/>
      <c r="V35" s="136">
        <f t="shared" si="4"/>
        <v>0</v>
      </c>
      <c r="X35" s="44">
        <f t="shared" si="1"/>
        <v>0</v>
      </c>
      <c r="Y35" s="44">
        <f t="shared" si="2"/>
        <v>0</v>
      </c>
      <c r="Z35" s="44">
        <f t="shared" si="3"/>
        <v>0</v>
      </c>
      <c r="AA35" s="44">
        <f t="shared" si="5"/>
        <v>0</v>
      </c>
      <c r="AB35" s="157"/>
    </row>
    <row r="36" spans="1:28" ht="14.45" x14ac:dyDescent="0.3">
      <c r="A36" s="101">
        <v>28</v>
      </c>
      <c r="B36" s="5"/>
      <c r="C36" s="6"/>
      <c r="D36" s="7"/>
      <c r="E36" s="97"/>
      <c r="F36" s="18"/>
      <c r="G36" s="18"/>
      <c r="H36" s="19"/>
      <c r="I36" s="20"/>
      <c r="J36" s="18"/>
      <c r="K36" s="19"/>
      <c r="L36" s="20"/>
      <c r="M36" s="21"/>
      <c r="N36" s="22"/>
      <c r="O36" s="16"/>
      <c r="P36" s="16"/>
      <c r="Q36" s="16"/>
      <c r="R36" s="11"/>
      <c r="S36" s="111"/>
      <c r="T36" s="205"/>
      <c r="U36" s="206"/>
      <c r="V36" s="136">
        <f t="shared" si="4"/>
        <v>0</v>
      </c>
      <c r="X36" s="44">
        <f t="shared" si="1"/>
        <v>0</v>
      </c>
      <c r="Y36" s="44">
        <f t="shared" si="2"/>
        <v>0</v>
      </c>
      <c r="Z36" s="44">
        <f t="shared" si="3"/>
        <v>0</v>
      </c>
      <c r="AA36" s="44">
        <f t="shared" si="5"/>
        <v>0</v>
      </c>
      <c r="AB36" s="157"/>
    </row>
    <row r="37" spans="1:28" ht="14.45" x14ac:dyDescent="0.3">
      <c r="A37" s="101">
        <v>29</v>
      </c>
      <c r="B37" s="5"/>
      <c r="C37" s="6"/>
      <c r="D37" s="7"/>
      <c r="E37" s="97"/>
      <c r="F37" s="18"/>
      <c r="G37" s="18"/>
      <c r="H37" s="19"/>
      <c r="I37" s="20"/>
      <c r="J37" s="18"/>
      <c r="K37" s="19"/>
      <c r="L37" s="20"/>
      <c r="M37" s="21"/>
      <c r="N37" s="22"/>
      <c r="O37" s="16"/>
      <c r="P37" s="16"/>
      <c r="Q37" s="16"/>
      <c r="R37" s="11"/>
      <c r="S37" s="111"/>
      <c r="T37" s="205"/>
      <c r="U37" s="206"/>
      <c r="V37" s="136">
        <f t="shared" si="4"/>
        <v>0</v>
      </c>
      <c r="X37" s="44">
        <f t="shared" si="1"/>
        <v>0</v>
      </c>
      <c r="Y37" s="44">
        <f t="shared" si="2"/>
        <v>0</v>
      </c>
      <c r="Z37" s="44">
        <f t="shared" si="3"/>
        <v>0</v>
      </c>
      <c r="AA37" s="44">
        <f t="shared" si="5"/>
        <v>0</v>
      </c>
      <c r="AB37" s="157"/>
    </row>
    <row r="38" spans="1:28" ht="14.45" x14ac:dyDescent="0.3">
      <c r="A38" s="101">
        <v>30</v>
      </c>
      <c r="B38" s="5"/>
      <c r="C38" s="6"/>
      <c r="D38" s="7"/>
      <c r="E38" s="97"/>
      <c r="F38" s="18"/>
      <c r="G38" s="18"/>
      <c r="H38" s="19"/>
      <c r="I38" s="20"/>
      <c r="J38" s="18"/>
      <c r="K38" s="19"/>
      <c r="L38" s="20"/>
      <c r="M38" s="21"/>
      <c r="N38" s="22"/>
      <c r="O38" s="16"/>
      <c r="P38" s="16"/>
      <c r="Q38" s="16"/>
      <c r="R38" s="11"/>
      <c r="S38" s="111"/>
      <c r="T38" s="205"/>
      <c r="U38" s="206"/>
      <c r="V38" s="136">
        <f t="shared" si="4"/>
        <v>0</v>
      </c>
      <c r="X38" s="44">
        <f t="shared" si="1"/>
        <v>0</v>
      </c>
      <c r="Y38" s="44">
        <f t="shared" si="2"/>
        <v>0</v>
      </c>
      <c r="Z38" s="44">
        <f t="shared" si="3"/>
        <v>0</v>
      </c>
      <c r="AA38" s="44">
        <f t="shared" si="5"/>
        <v>0</v>
      </c>
      <c r="AB38" s="157"/>
    </row>
    <row r="39" spans="1:28" ht="14.45" x14ac:dyDescent="0.3">
      <c r="A39" s="101">
        <v>31</v>
      </c>
      <c r="B39" s="5"/>
      <c r="C39" s="6"/>
      <c r="D39" s="7"/>
      <c r="E39" s="97"/>
      <c r="F39" s="18"/>
      <c r="G39" s="18"/>
      <c r="H39" s="19"/>
      <c r="I39" s="20"/>
      <c r="J39" s="18"/>
      <c r="K39" s="19"/>
      <c r="L39" s="20"/>
      <c r="M39" s="21"/>
      <c r="N39" s="22"/>
      <c r="O39" s="16"/>
      <c r="P39" s="16"/>
      <c r="Q39" s="16"/>
      <c r="R39" s="11"/>
      <c r="S39" s="111"/>
      <c r="T39" s="205"/>
      <c r="U39" s="206"/>
      <c r="V39" s="136">
        <f t="shared" si="4"/>
        <v>0</v>
      </c>
      <c r="X39" s="44">
        <f t="shared" si="1"/>
        <v>0</v>
      </c>
      <c r="Y39" s="44">
        <f t="shared" si="2"/>
        <v>0</v>
      </c>
      <c r="Z39" s="44">
        <f t="shared" si="3"/>
        <v>0</v>
      </c>
      <c r="AA39" s="44">
        <f t="shared" si="5"/>
        <v>0</v>
      </c>
      <c r="AB39" s="157"/>
    </row>
    <row r="40" spans="1:28" ht="14.45" x14ac:dyDescent="0.3">
      <c r="A40" s="101">
        <v>32</v>
      </c>
      <c r="B40" s="5"/>
      <c r="C40" s="6"/>
      <c r="D40" s="7"/>
      <c r="E40" s="97"/>
      <c r="F40" s="18"/>
      <c r="G40" s="18"/>
      <c r="H40" s="19"/>
      <c r="I40" s="20"/>
      <c r="J40" s="18"/>
      <c r="K40" s="19"/>
      <c r="L40" s="20"/>
      <c r="M40" s="21"/>
      <c r="N40" s="22"/>
      <c r="O40" s="16"/>
      <c r="P40" s="16"/>
      <c r="Q40" s="16"/>
      <c r="R40" s="11"/>
      <c r="S40" s="111"/>
      <c r="T40" s="205"/>
      <c r="U40" s="206"/>
      <c r="V40" s="136">
        <f t="shared" si="4"/>
        <v>0</v>
      </c>
      <c r="X40" s="44">
        <f t="shared" si="1"/>
        <v>0</v>
      </c>
      <c r="Y40" s="44">
        <f t="shared" si="2"/>
        <v>0</v>
      </c>
      <c r="Z40" s="44">
        <f t="shared" si="3"/>
        <v>0</v>
      </c>
      <c r="AA40" s="44">
        <f t="shared" si="5"/>
        <v>0</v>
      </c>
      <c r="AB40" s="157"/>
    </row>
    <row r="41" spans="1:28" ht="14.45" x14ac:dyDescent="0.3">
      <c r="A41" s="101">
        <v>33</v>
      </c>
      <c r="B41" s="5"/>
      <c r="C41" s="6"/>
      <c r="D41" s="7"/>
      <c r="E41" s="97"/>
      <c r="F41" s="18"/>
      <c r="G41" s="18"/>
      <c r="H41" s="19"/>
      <c r="I41" s="20"/>
      <c r="J41" s="18"/>
      <c r="K41" s="19"/>
      <c r="L41" s="20"/>
      <c r="M41" s="21"/>
      <c r="N41" s="22"/>
      <c r="O41" s="16"/>
      <c r="P41" s="16"/>
      <c r="Q41" s="16"/>
      <c r="R41" s="11"/>
      <c r="S41" s="111"/>
      <c r="T41" s="205"/>
      <c r="U41" s="206"/>
      <c r="V41" s="136">
        <f t="shared" si="4"/>
        <v>0</v>
      </c>
      <c r="X41" s="44">
        <f t="shared" ref="X41:X58" si="9">IF(E41&lt;12,SUMIF(F41:M41,"X",$F$7:$M$7),SUMIF(F41:M41,"X",$F$6:$M$6))</f>
        <v>0</v>
      </c>
      <c r="Y41" s="44">
        <f t="shared" ref="Y41:Y58" si="10">IF(N41="X",IF(E41&lt;12,$N$7,$N$6),0)</f>
        <v>0</v>
      </c>
      <c r="Z41" s="44">
        <f t="shared" ref="Z41:Z58" si="11">IF(E41&lt;12,SUMIF(O41:R41,"X",$O$7:$R$7),SUMIF(O41:R41,"X",$O$6:$R$6))</f>
        <v>0</v>
      </c>
      <c r="AA41" s="44">
        <f t="shared" si="5"/>
        <v>0</v>
      </c>
      <c r="AB41" s="157"/>
    </row>
    <row r="42" spans="1:28" ht="14.45" x14ac:dyDescent="0.3">
      <c r="A42" s="101">
        <v>34</v>
      </c>
      <c r="B42" s="5"/>
      <c r="C42" s="6"/>
      <c r="D42" s="7"/>
      <c r="E42" s="97"/>
      <c r="F42" s="18"/>
      <c r="G42" s="18"/>
      <c r="H42" s="19"/>
      <c r="I42" s="20"/>
      <c r="J42" s="18"/>
      <c r="K42" s="19"/>
      <c r="L42" s="20"/>
      <c r="M42" s="21"/>
      <c r="N42" s="22"/>
      <c r="O42" s="16"/>
      <c r="P42" s="16"/>
      <c r="Q42" s="16"/>
      <c r="R42" s="11"/>
      <c r="S42" s="111"/>
      <c r="T42" s="205"/>
      <c r="U42" s="206"/>
      <c r="V42" s="136">
        <f t="shared" si="4"/>
        <v>0</v>
      </c>
      <c r="X42" s="44">
        <f t="shared" si="9"/>
        <v>0</v>
      </c>
      <c r="Y42" s="44">
        <f t="shared" si="10"/>
        <v>0</v>
      </c>
      <c r="Z42" s="44">
        <f t="shared" si="11"/>
        <v>0</v>
      </c>
      <c r="AA42" s="44">
        <f t="shared" si="5"/>
        <v>0</v>
      </c>
      <c r="AB42" s="157"/>
    </row>
    <row r="43" spans="1:28" ht="14.45" x14ac:dyDescent="0.3">
      <c r="A43" s="101">
        <v>35</v>
      </c>
      <c r="B43" s="5"/>
      <c r="C43" s="6"/>
      <c r="D43" s="7"/>
      <c r="E43" s="97"/>
      <c r="F43" s="18"/>
      <c r="G43" s="18"/>
      <c r="H43" s="19"/>
      <c r="I43" s="20"/>
      <c r="J43" s="18"/>
      <c r="K43" s="19"/>
      <c r="L43" s="20"/>
      <c r="M43" s="21"/>
      <c r="N43" s="22"/>
      <c r="O43" s="16"/>
      <c r="P43" s="16"/>
      <c r="Q43" s="16"/>
      <c r="R43" s="11"/>
      <c r="S43" s="111"/>
      <c r="T43" s="205"/>
      <c r="U43" s="206"/>
      <c r="V43" s="136">
        <f t="shared" si="4"/>
        <v>0</v>
      </c>
      <c r="X43" s="44">
        <f t="shared" si="9"/>
        <v>0</v>
      </c>
      <c r="Y43" s="44">
        <f t="shared" si="10"/>
        <v>0</v>
      </c>
      <c r="Z43" s="44">
        <f t="shared" si="11"/>
        <v>0</v>
      </c>
      <c r="AA43" s="44">
        <f t="shared" si="5"/>
        <v>0</v>
      </c>
      <c r="AB43" s="157"/>
    </row>
    <row r="44" spans="1:28" ht="14.45" x14ac:dyDescent="0.3">
      <c r="A44" s="101">
        <v>36</v>
      </c>
      <c r="B44" s="5"/>
      <c r="C44" s="6"/>
      <c r="D44" s="7"/>
      <c r="E44" s="97"/>
      <c r="F44" s="18"/>
      <c r="G44" s="18"/>
      <c r="H44" s="19"/>
      <c r="I44" s="20"/>
      <c r="J44" s="18"/>
      <c r="K44" s="19"/>
      <c r="L44" s="20"/>
      <c r="M44" s="21"/>
      <c r="N44" s="22"/>
      <c r="O44" s="16"/>
      <c r="P44" s="16"/>
      <c r="Q44" s="16"/>
      <c r="R44" s="11"/>
      <c r="S44" s="111"/>
      <c r="T44" s="205"/>
      <c r="U44" s="206"/>
      <c r="V44" s="136">
        <f t="shared" si="4"/>
        <v>0</v>
      </c>
      <c r="X44" s="44">
        <f t="shared" si="9"/>
        <v>0</v>
      </c>
      <c r="Y44" s="44">
        <f t="shared" si="10"/>
        <v>0</v>
      </c>
      <c r="Z44" s="44">
        <f t="shared" si="11"/>
        <v>0</v>
      </c>
      <c r="AA44" s="44">
        <f t="shared" si="5"/>
        <v>0</v>
      </c>
      <c r="AB44" s="157"/>
    </row>
    <row r="45" spans="1:28" ht="14.45" x14ac:dyDescent="0.3">
      <c r="A45" s="101">
        <v>37</v>
      </c>
      <c r="B45" s="5"/>
      <c r="C45" s="6"/>
      <c r="D45" s="7"/>
      <c r="E45" s="97"/>
      <c r="F45" s="18"/>
      <c r="G45" s="18"/>
      <c r="H45" s="19"/>
      <c r="I45" s="20"/>
      <c r="J45" s="18"/>
      <c r="K45" s="19"/>
      <c r="L45" s="20"/>
      <c r="M45" s="21"/>
      <c r="N45" s="22"/>
      <c r="O45" s="16"/>
      <c r="P45" s="16"/>
      <c r="Q45" s="16"/>
      <c r="R45" s="11"/>
      <c r="S45" s="111"/>
      <c r="T45" s="205"/>
      <c r="U45" s="206"/>
      <c r="V45" s="136">
        <f t="shared" si="4"/>
        <v>0</v>
      </c>
      <c r="X45" s="44">
        <f t="shared" si="9"/>
        <v>0</v>
      </c>
      <c r="Y45" s="44">
        <f t="shared" si="10"/>
        <v>0</v>
      </c>
      <c r="Z45" s="44">
        <f t="shared" si="11"/>
        <v>0</v>
      </c>
      <c r="AA45" s="44">
        <f t="shared" si="5"/>
        <v>0</v>
      </c>
      <c r="AB45" s="157"/>
    </row>
    <row r="46" spans="1:28" ht="14.45" x14ac:dyDescent="0.3">
      <c r="A46" s="101">
        <v>38</v>
      </c>
      <c r="B46" s="5"/>
      <c r="C46" s="6"/>
      <c r="D46" s="7"/>
      <c r="E46" s="97"/>
      <c r="F46" s="18"/>
      <c r="G46" s="18"/>
      <c r="H46" s="19"/>
      <c r="I46" s="20"/>
      <c r="J46" s="18"/>
      <c r="K46" s="19"/>
      <c r="L46" s="20"/>
      <c r="M46" s="21"/>
      <c r="N46" s="22"/>
      <c r="O46" s="16"/>
      <c r="P46" s="16"/>
      <c r="Q46" s="16"/>
      <c r="R46" s="11"/>
      <c r="S46" s="111"/>
      <c r="T46" s="205"/>
      <c r="U46" s="206"/>
      <c r="V46" s="136">
        <f t="shared" si="4"/>
        <v>0</v>
      </c>
      <c r="X46" s="44">
        <f t="shared" si="9"/>
        <v>0</v>
      </c>
      <c r="Y46" s="44">
        <f t="shared" si="10"/>
        <v>0</v>
      </c>
      <c r="Z46" s="44">
        <f t="shared" si="11"/>
        <v>0</v>
      </c>
      <c r="AA46" s="44">
        <f t="shared" si="5"/>
        <v>0</v>
      </c>
      <c r="AB46" s="157"/>
    </row>
    <row r="47" spans="1:28" ht="14.45" x14ac:dyDescent="0.3">
      <c r="A47" s="101">
        <v>39</v>
      </c>
      <c r="B47" s="5"/>
      <c r="C47" s="6"/>
      <c r="D47" s="7"/>
      <c r="E47" s="97"/>
      <c r="F47" s="18"/>
      <c r="G47" s="18"/>
      <c r="H47" s="19"/>
      <c r="I47" s="20"/>
      <c r="J47" s="18"/>
      <c r="K47" s="19"/>
      <c r="L47" s="20"/>
      <c r="M47" s="21"/>
      <c r="N47" s="22"/>
      <c r="O47" s="16"/>
      <c r="P47" s="16"/>
      <c r="Q47" s="16"/>
      <c r="R47" s="11"/>
      <c r="S47" s="111"/>
      <c r="T47" s="205"/>
      <c r="U47" s="206"/>
      <c r="V47" s="136">
        <f t="shared" si="4"/>
        <v>0</v>
      </c>
      <c r="X47" s="44">
        <f t="shared" si="9"/>
        <v>0</v>
      </c>
      <c r="Y47" s="44">
        <f t="shared" si="10"/>
        <v>0</v>
      </c>
      <c r="Z47" s="44">
        <f t="shared" si="11"/>
        <v>0</v>
      </c>
      <c r="AA47" s="44">
        <f t="shared" si="5"/>
        <v>0</v>
      </c>
      <c r="AB47" s="157"/>
    </row>
    <row r="48" spans="1:28" ht="14.45" x14ac:dyDescent="0.3">
      <c r="A48" s="101">
        <v>40</v>
      </c>
      <c r="B48" s="5"/>
      <c r="C48" s="6"/>
      <c r="D48" s="7"/>
      <c r="E48" s="97" t="str">
        <f t="shared" ref="E48:E58" si="12">IF(ISBLANK(D48),"",($E$7-D48)/365.25)</f>
        <v/>
      </c>
      <c r="F48" s="18"/>
      <c r="G48" s="18"/>
      <c r="H48" s="19"/>
      <c r="I48" s="20"/>
      <c r="J48" s="18"/>
      <c r="K48" s="19"/>
      <c r="L48" s="20"/>
      <c r="M48" s="21"/>
      <c r="N48" s="22"/>
      <c r="O48" s="16"/>
      <c r="P48" s="16"/>
      <c r="Q48" s="16"/>
      <c r="R48" s="11"/>
      <c r="S48" s="111"/>
      <c r="T48" s="205"/>
      <c r="U48" s="206"/>
      <c r="V48" s="136">
        <f t="shared" si="4"/>
        <v>0</v>
      </c>
      <c r="X48" s="44">
        <f t="shared" si="9"/>
        <v>0</v>
      </c>
      <c r="Y48" s="44">
        <f t="shared" si="10"/>
        <v>0</v>
      </c>
      <c r="Z48" s="44">
        <f t="shared" si="11"/>
        <v>0</v>
      </c>
      <c r="AA48" s="44">
        <f t="shared" si="5"/>
        <v>0</v>
      </c>
      <c r="AB48" s="157"/>
    </row>
    <row r="49" spans="1:28" ht="14.45" x14ac:dyDescent="0.3">
      <c r="A49" s="101">
        <v>41</v>
      </c>
      <c r="B49" s="5"/>
      <c r="C49" s="6"/>
      <c r="D49" s="7"/>
      <c r="E49" s="97" t="str">
        <f t="shared" si="12"/>
        <v/>
      </c>
      <c r="F49" s="18"/>
      <c r="G49" s="18"/>
      <c r="H49" s="19"/>
      <c r="I49" s="20"/>
      <c r="J49" s="18"/>
      <c r="K49" s="19"/>
      <c r="L49" s="20"/>
      <c r="M49" s="21"/>
      <c r="N49" s="22"/>
      <c r="O49" s="16"/>
      <c r="P49" s="16"/>
      <c r="Q49" s="16"/>
      <c r="R49" s="11"/>
      <c r="S49" s="111"/>
      <c r="T49" s="205"/>
      <c r="U49" s="206"/>
      <c r="V49" s="136">
        <f t="shared" si="4"/>
        <v>0</v>
      </c>
      <c r="X49" s="44">
        <f t="shared" si="9"/>
        <v>0</v>
      </c>
      <c r="Y49" s="44">
        <f t="shared" si="10"/>
        <v>0</v>
      </c>
      <c r="Z49" s="44">
        <f t="shared" si="11"/>
        <v>0</v>
      </c>
      <c r="AA49" s="44">
        <f t="shared" si="5"/>
        <v>0</v>
      </c>
      <c r="AB49" s="157"/>
    </row>
    <row r="50" spans="1:28" ht="14.45" x14ac:dyDescent="0.3">
      <c r="A50" s="101">
        <v>42</v>
      </c>
      <c r="B50" s="5"/>
      <c r="C50" s="6"/>
      <c r="D50" s="7"/>
      <c r="E50" s="97" t="str">
        <f t="shared" si="12"/>
        <v/>
      </c>
      <c r="F50" s="18"/>
      <c r="G50" s="18"/>
      <c r="H50" s="19"/>
      <c r="I50" s="20"/>
      <c r="J50" s="18"/>
      <c r="K50" s="19"/>
      <c r="L50" s="20"/>
      <c r="M50" s="21"/>
      <c r="N50" s="22"/>
      <c r="O50" s="16"/>
      <c r="P50" s="16"/>
      <c r="Q50" s="16"/>
      <c r="R50" s="11"/>
      <c r="S50" s="111"/>
      <c r="T50" s="205"/>
      <c r="U50" s="206"/>
      <c r="V50" s="136">
        <f t="shared" si="4"/>
        <v>0</v>
      </c>
      <c r="X50" s="44">
        <f t="shared" si="9"/>
        <v>0</v>
      </c>
      <c r="Y50" s="44">
        <f t="shared" si="10"/>
        <v>0</v>
      </c>
      <c r="Z50" s="44">
        <f t="shared" si="11"/>
        <v>0</v>
      </c>
      <c r="AA50" s="44">
        <f t="shared" si="5"/>
        <v>0</v>
      </c>
      <c r="AB50" s="157"/>
    </row>
    <row r="51" spans="1:28" ht="14.45" x14ac:dyDescent="0.3">
      <c r="A51" s="101">
        <v>43</v>
      </c>
      <c r="B51" s="5"/>
      <c r="C51" s="6"/>
      <c r="D51" s="7"/>
      <c r="E51" s="97" t="str">
        <f t="shared" si="12"/>
        <v/>
      </c>
      <c r="F51" s="18"/>
      <c r="G51" s="18"/>
      <c r="H51" s="19"/>
      <c r="I51" s="20"/>
      <c r="J51" s="18"/>
      <c r="K51" s="19"/>
      <c r="L51" s="20"/>
      <c r="M51" s="21"/>
      <c r="N51" s="22"/>
      <c r="O51" s="16"/>
      <c r="P51" s="16"/>
      <c r="Q51" s="16"/>
      <c r="R51" s="11"/>
      <c r="S51" s="111"/>
      <c r="T51" s="205"/>
      <c r="U51" s="206"/>
      <c r="V51" s="136">
        <f t="shared" si="4"/>
        <v>0</v>
      </c>
      <c r="X51" s="44">
        <f t="shared" si="9"/>
        <v>0</v>
      </c>
      <c r="Y51" s="44">
        <f t="shared" si="10"/>
        <v>0</v>
      </c>
      <c r="Z51" s="44">
        <f t="shared" si="11"/>
        <v>0</v>
      </c>
      <c r="AA51" s="44">
        <f t="shared" si="5"/>
        <v>0</v>
      </c>
      <c r="AB51" s="157"/>
    </row>
    <row r="52" spans="1:28" x14ac:dyDescent="0.25">
      <c r="A52" s="101">
        <v>44</v>
      </c>
      <c r="B52" s="5"/>
      <c r="C52" s="6"/>
      <c r="D52" s="7"/>
      <c r="E52" s="97" t="str">
        <f t="shared" si="12"/>
        <v/>
      </c>
      <c r="F52" s="18"/>
      <c r="G52" s="18"/>
      <c r="H52" s="19"/>
      <c r="I52" s="20"/>
      <c r="J52" s="18"/>
      <c r="K52" s="19"/>
      <c r="L52" s="20"/>
      <c r="M52" s="21"/>
      <c r="N52" s="22"/>
      <c r="O52" s="16"/>
      <c r="P52" s="16"/>
      <c r="Q52" s="16"/>
      <c r="R52" s="11"/>
      <c r="S52" s="111"/>
      <c r="T52" s="205"/>
      <c r="U52" s="206"/>
      <c r="V52" s="136">
        <f t="shared" si="4"/>
        <v>0</v>
      </c>
      <c r="X52" s="44">
        <f t="shared" si="9"/>
        <v>0</v>
      </c>
      <c r="Y52" s="44">
        <f t="shared" si="10"/>
        <v>0</v>
      </c>
      <c r="Z52" s="44">
        <f t="shared" si="11"/>
        <v>0</v>
      </c>
      <c r="AA52" s="44">
        <f t="shared" si="5"/>
        <v>0</v>
      </c>
      <c r="AB52" s="157"/>
    </row>
    <row r="53" spans="1:28" x14ac:dyDescent="0.25">
      <c r="A53" s="101">
        <v>45</v>
      </c>
      <c r="B53" s="5"/>
      <c r="C53" s="6"/>
      <c r="D53" s="7"/>
      <c r="E53" s="97" t="str">
        <f t="shared" si="12"/>
        <v/>
      </c>
      <c r="F53" s="18"/>
      <c r="G53" s="18"/>
      <c r="H53" s="19"/>
      <c r="I53" s="20"/>
      <c r="J53" s="18"/>
      <c r="K53" s="19"/>
      <c r="L53" s="20"/>
      <c r="M53" s="21"/>
      <c r="N53" s="22"/>
      <c r="O53" s="16"/>
      <c r="P53" s="16"/>
      <c r="Q53" s="16"/>
      <c r="R53" s="11"/>
      <c r="S53" s="111"/>
      <c r="T53" s="205"/>
      <c r="U53" s="206"/>
      <c r="V53" s="136">
        <f t="shared" si="4"/>
        <v>0</v>
      </c>
      <c r="X53" s="44">
        <f t="shared" si="9"/>
        <v>0</v>
      </c>
      <c r="Y53" s="44">
        <f t="shared" si="10"/>
        <v>0</v>
      </c>
      <c r="Z53" s="44">
        <f t="shared" si="11"/>
        <v>0</v>
      </c>
      <c r="AA53" s="44">
        <f t="shared" si="5"/>
        <v>0</v>
      </c>
      <c r="AB53" s="157"/>
    </row>
    <row r="54" spans="1:28" x14ac:dyDescent="0.25">
      <c r="A54" s="101">
        <v>46</v>
      </c>
      <c r="B54" s="5"/>
      <c r="C54" s="6"/>
      <c r="D54" s="7"/>
      <c r="E54" s="97" t="str">
        <f t="shared" si="12"/>
        <v/>
      </c>
      <c r="F54" s="18"/>
      <c r="G54" s="18"/>
      <c r="H54" s="19"/>
      <c r="I54" s="20"/>
      <c r="J54" s="18"/>
      <c r="K54" s="19"/>
      <c r="L54" s="20"/>
      <c r="M54" s="21"/>
      <c r="N54" s="22"/>
      <c r="O54" s="16"/>
      <c r="P54" s="16"/>
      <c r="Q54" s="16"/>
      <c r="R54" s="11"/>
      <c r="S54" s="111"/>
      <c r="T54" s="205"/>
      <c r="U54" s="206"/>
      <c r="V54" s="136">
        <f t="shared" si="4"/>
        <v>0</v>
      </c>
      <c r="X54" s="44">
        <f t="shared" si="9"/>
        <v>0</v>
      </c>
      <c r="Y54" s="44">
        <f t="shared" si="10"/>
        <v>0</v>
      </c>
      <c r="Z54" s="44">
        <f t="shared" si="11"/>
        <v>0</v>
      </c>
      <c r="AA54" s="44">
        <f t="shared" si="5"/>
        <v>0</v>
      </c>
      <c r="AB54" s="157"/>
    </row>
    <row r="55" spans="1:28" x14ac:dyDescent="0.25">
      <c r="A55" s="101">
        <v>47</v>
      </c>
      <c r="B55" s="5"/>
      <c r="C55" s="6"/>
      <c r="D55" s="7"/>
      <c r="E55" s="97" t="str">
        <f t="shared" si="12"/>
        <v/>
      </c>
      <c r="F55" s="18"/>
      <c r="G55" s="18"/>
      <c r="H55" s="19"/>
      <c r="I55" s="20"/>
      <c r="J55" s="18"/>
      <c r="K55" s="19"/>
      <c r="L55" s="20"/>
      <c r="M55" s="21"/>
      <c r="N55" s="22"/>
      <c r="O55" s="16"/>
      <c r="P55" s="16"/>
      <c r="Q55" s="16"/>
      <c r="R55" s="11"/>
      <c r="S55" s="111"/>
      <c r="T55" s="205"/>
      <c r="U55" s="206"/>
      <c r="V55" s="136">
        <f t="shared" si="4"/>
        <v>0</v>
      </c>
      <c r="X55" s="44">
        <f t="shared" si="9"/>
        <v>0</v>
      </c>
      <c r="Y55" s="44">
        <f t="shared" si="10"/>
        <v>0</v>
      </c>
      <c r="Z55" s="44">
        <f t="shared" si="11"/>
        <v>0</v>
      </c>
      <c r="AA55" s="44">
        <f t="shared" si="5"/>
        <v>0</v>
      </c>
      <c r="AB55" s="157"/>
    </row>
    <row r="56" spans="1:28" x14ac:dyDescent="0.25">
      <c r="A56" s="101">
        <v>48</v>
      </c>
      <c r="B56" s="5"/>
      <c r="C56" s="6"/>
      <c r="D56" s="7"/>
      <c r="E56" s="97" t="str">
        <f t="shared" si="12"/>
        <v/>
      </c>
      <c r="F56" s="18"/>
      <c r="G56" s="18"/>
      <c r="H56" s="19"/>
      <c r="I56" s="20"/>
      <c r="J56" s="18"/>
      <c r="K56" s="19"/>
      <c r="L56" s="20"/>
      <c r="M56" s="21"/>
      <c r="N56" s="22"/>
      <c r="O56" s="16"/>
      <c r="P56" s="16"/>
      <c r="Q56" s="16"/>
      <c r="R56" s="11"/>
      <c r="S56" s="111"/>
      <c r="T56" s="205"/>
      <c r="U56" s="206"/>
      <c r="V56" s="136">
        <f t="shared" si="4"/>
        <v>0</v>
      </c>
      <c r="X56" s="44">
        <f t="shared" si="9"/>
        <v>0</v>
      </c>
      <c r="Y56" s="44">
        <f t="shared" si="10"/>
        <v>0</v>
      </c>
      <c r="Z56" s="44">
        <f t="shared" si="11"/>
        <v>0</v>
      </c>
      <c r="AA56" s="44">
        <f t="shared" si="5"/>
        <v>0</v>
      </c>
      <c r="AB56" s="157"/>
    </row>
    <row r="57" spans="1:28" x14ac:dyDescent="0.25">
      <c r="A57" s="101">
        <v>49</v>
      </c>
      <c r="B57" s="5"/>
      <c r="C57" s="6"/>
      <c r="D57" s="7"/>
      <c r="E57" s="97" t="str">
        <f t="shared" si="12"/>
        <v/>
      </c>
      <c r="F57" s="18"/>
      <c r="G57" s="18"/>
      <c r="H57" s="19"/>
      <c r="I57" s="20"/>
      <c r="J57" s="18"/>
      <c r="K57" s="19"/>
      <c r="L57" s="20"/>
      <c r="M57" s="21"/>
      <c r="N57" s="22"/>
      <c r="O57" s="16"/>
      <c r="P57" s="16"/>
      <c r="Q57" s="16"/>
      <c r="R57" s="11"/>
      <c r="S57" s="111"/>
      <c r="T57" s="205"/>
      <c r="U57" s="206"/>
      <c r="V57" s="136">
        <f t="shared" si="4"/>
        <v>0</v>
      </c>
      <c r="X57" s="44">
        <f t="shared" si="9"/>
        <v>0</v>
      </c>
      <c r="Y57" s="44">
        <f t="shared" si="10"/>
        <v>0</v>
      </c>
      <c r="Z57" s="44">
        <f t="shared" si="11"/>
        <v>0</v>
      </c>
      <c r="AA57" s="44">
        <f t="shared" si="5"/>
        <v>0</v>
      </c>
      <c r="AB57" s="157"/>
    </row>
    <row r="58" spans="1:28" ht="15.75" thickBot="1" x14ac:dyDescent="0.3">
      <c r="A58" s="85">
        <v>50</v>
      </c>
      <c r="B58" s="8"/>
      <c r="C58" s="9"/>
      <c r="D58" s="10"/>
      <c r="E58" s="103" t="str">
        <f t="shared" si="12"/>
        <v/>
      </c>
      <c r="F58" s="24"/>
      <c r="G58" s="24"/>
      <c r="H58" s="25"/>
      <c r="I58" s="26"/>
      <c r="J58" s="24"/>
      <c r="K58" s="25"/>
      <c r="L58" s="26"/>
      <c r="M58" s="27"/>
      <c r="N58" s="28"/>
      <c r="O58" s="125"/>
      <c r="P58" s="29"/>
      <c r="Q58" s="29"/>
      <c r="R58" s="24"/>
      <c r="S58" s="109"/>
      <c r="T58" s="207"/>
      <c r="U58" s="208"/>
      <c r="V58" s="137">
        <f t="shared" si="4"/>
        <v>0</v>
      </c>
      <c r="X58" s="44">
        <f t="shared" si="9"/>
        <v>0</v>
      </c>
      <c r="Y58" s="44">
        <f t="shared" si="10"/>
        <v>0</v>
      </c>
      <c r="Z58" s="44">
        <f t="shared" si="11"/>
        <v>0</v>
      </c>
      <c r="AA58" s="44">
        <f t="shared" si="5"/>
        <v>0</v>
      </c>
      <c r="AB58" s="157"/>
    </row>
    <row r="59" spans="1:28" ht="15.75" thickBot="1" x14ac:dyDescent="0.3">
      <c r="T59" s="257" t="str">
        <f>Keuzelijsten!$I$30</f>
        <v>Total Price</v>
      </c>
      <c r="U59" s="257"/>
      <c r="V59" s="138">
        <f>SUM(V9:V58)</f>
        <v>0</v>
      </c>
      <c r="X59" s="116">
        <f>SUM(X9:X58)</f>
        <v>0</v>
      </c>
      <c r="Y59" s="116">
        <f t="shared" ref="Y59:Z59" si="13">SUM(Y9:Y58)</f>
        <v>0</v>
      </c>
      <c r="Z59" s="116">
        <f t="shared" si="13"/>
        <v>0</v>
      </c>
      <c r="AA59" s="116">
        <f>SUM(AA9:AA58)</f>
        <v>0</v>
      </c>
      <c r="AB59" s="116"/>
    </row>
  </sheetData>
  <sheetProtection password="CEFE" sheet="1" objects="1" scenarios="1" selectLockedCells="1"/>
  <mergeCells count="12">
    <mergeCell ref="T59:U59"/>
    <mergeCell ref="B1:C1"/>
    <mergeCell ref="G1:I1"/>
    <mergeCell ref="J1:L1"/>
    <mergeCell ref="M1:O1"/>
    <mergeCell ref="P1:R1"/>
    <mergeCell ref="T5:U5"/>
    <mergeCell ref="T6:U7"/>
    <mergeCell ref="L5:M5"/>
    <mergeCell ref="O5:S5"/>
    <mergeCell ref="F5:H5"/>
    <mergeCell ref="I5:K5"/>
  </mergeCells>
  <dataValidations xWindow="1252" yWindow="527" count="15"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vrijdag avond._x000a__x000a_Fill in with an &quot;X&quot; if you want to participate at the seminar on friday evening." sqref="O9:O58">
      <formula1>AND(COUNTIF(R9,"X")=0,O9="X")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zondag._x000a__x000a_Fill in with an &quot;X&quot; if you want breakfast on sunday." sqref="G9:G58">
      <formula1>G9="X"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zaterdag._x000a__x000a_Fill in with an &quot;X&quot; if you want breakfast on saturday." sqref="F9:F58">
      <formula1>F9="X"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maanndag._x000a__x000a_Fill in with an &quot;X&quot; if you want breakfast on monday." sqref="H9:H58">
      <formula1>H9="X"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zaterdag._x000a__x000a_Fill in with an &quot;X&quot; if you want lunch on saturday." sqref="J9:J58">
      <formula1>J9="X"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vrijdag._x000a__x000a_Fill in with an &quot;X&quot; if you want lunch on friday." sqref="I9:I58">
      <formula1>I9="X"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zondag._x000a__x000a_Fill in with an &quot;X&quot; if you want lunch on sunday." sqref="K9:K58">
      <formula1>K9="X"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avondeten wil op vrijdag_x000a__x000a_Fill in with an &quot;X&quot; if you want dinner on friday." sqref="L9:L58">
      <formula1>L9="X"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avondeten wil op zondag._x000a__x000a_Fill in with an &quot;X&quot; if you want dinner on sunday." sqref="M9:M58">
      <formula1>M9="X"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wil deelnemen aan de Sayonara Party op zaterdag avond._x000a__x000a_Fill in with an &quot;X&quot; if you want to parcipate at the Sayonara Party on saturday evening." sqref="N9:N58">
      <formula1>N9="X"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zaterdag._x000a__x000a_Fill in with an &quot;X&quot; if you want to participate at the seminar on saturday." sqref="P9:P58">
      <formula1>AND(COUNTIF(R9,"X")=0,P9="X")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zondag_x000a__x000a_Fill in with an &quot;X&quot; if you want to participate at the seminar on sunday." sqref="Q9:Q58">
      <formula1>AND(COUNTIF(R9,"X")=0,Q9="X")</formula1>
    </dataValidation>
    <dataValidation type="custom" allowBlank="1" showInputMessage="1" showErrorMessage="1" errorTitle="Let op ! - Attention !" error="Hier kan je enkel een &quot;X&quot; ingeven _x000a_en_x000a_Als je de selectie onder &quot;Vrijdag, Zaterdag en Zondag&quot; leeg is;_x000a__x000a_Only an &quot;X&quot; is allowed_x000a_and_x000a_If the selection under &quot;Friday, Saturday and Sunday&quot; is empty." promptTitle="Vul in - Fill in" prompt="Vul een &quot;X&quot; in als je het volledige weekend wil deelnemen aan de stage._x000a__x000a_Fill in with an &quot;X&quot; if you want to participate at the seminar for the whole weekend." sqref="R9:R58">
      <formula1>AND(COUNTIF(O9:Q9,"X")=0,R9="X")</formula1>
    </dataValidation>
    <dataValidation type="list" allowBlank="1" showInputMessage="1" showErrorMessage="1" promptTitle="Vul in - Fill in" prompt="Kies uw maat - Choose your size" sqref="T9:T58">
      <formula1>T_Shirt_Maat</formula1>
    </dataValidation>
    <dataValidation allowBlank="1" showInputMessage="1" showErrorMessage="1" promptTitle="Vul in - Fill in" prompt="Vul het aantal gewenste T-shirts in._x000a_Enter the number of desired T-shirts." sqref="U9:U58"/>
  </dataValidations>
  <hyperlinks>
    <hyperlink ref="G1:I1" location="'Voorblad - Frontpage'!A1" display="Voorblad - Frontpage"/>
    <hyperlink ref="J1:L1" location="'Kamers 3p - Rooms 3p'!A1" display="Kamers 3p - Rooms 3p"/>
    <hyperlink ref="M1:O1" location="'Kamers 4p - Rooms 4p'!A1" display="Kamers 4p - Rooms 4p"/>
    <hyperlink ref="P1:R1" location="'Kamers 5p - Rooms 5p'!A1" display="Kamers 5p - Rooms 5p"/>
  </hyperlinks>
  <pageMargins left="0.78740157480314965" right="0.39370078740157483" top="0.39370078740157483" bottom="0.39370078740157483" header="0.31496062992125984" footer="0.31496062992125984"/>
  <pageSetup paperSize="8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BH59"/>
  <sheetViews>
    <sheetView zoomScaleNormal="100" workbookViewId="0">
      <selection activeCell="D9" sqref="D9"/>
    </sheetView>
  </sheetViews>
  <sheetFormatPr defaultColWidth="8.85546875" defaultRowHeight="15" x14ac:dyDescent="0.25"/>
  <cols>
    <col min="1" max="1" width="7.7109375" style="43" customWidth="1"/>
    <col min="2" max="2" width="7.85546875" style="43" customWidth="1"/>
    <col min="3" max="3" width="10.28515625" style="43" customWidth="1"/>
    <col min="4" max="4" width="14.28515625" style="43" customWidth="1"/>
    <col min="5" max="5" width="14.7109375" style="43" customWidth="1"/>
    <col min="6" max="6" width="14.140625" style="44" bestFit="1" customWidth="1"/>
    <col min="7" max="7" width="8.7109375" style="44" customWidth="1"/>
    <col min="8" max="9" width="9.85546875" style="44" bestFit="1" customWidth="1"/>
    <col min="10" max="11" width="7.42578125" style="44" customWidth="1"/>
    <col min="12" max="12" width="10" style="44" customWidth="1"/>
    <col min="13" max="13" width="11.140625" style="44" customWidth="1"/>
    <col min="14" max="14" width="8.28515625" style="44" bestFit="1" customWidth="1"/>
    <col min="15" max="15" width="7" style="44" bestFit="1" customWidth="1"/>
    <col min="16" max="16" width="8.7109375" style="44" bestFit="1" customWidth="1"/>
    <col min="17" max="17" width="6.85546875" style="44" bestFit="1" customWidth="1"/>
    <col min="18" max="18" width="8.28515625" style="44" bestFit="1" customWidth="1"/>
    <col min="19" max="19" width="7" style="44" bestFit="1" customWidth="1"/>
    <col min="20" max="20" width="9.85546875" style="44" bestFit="1" customWidth="1"/>
    <col min="21" max="21" width="6.85546875" style="44" bestFit="1" customWidth="1"/>
    <col min="22" max="22" width="9" style="44" bestFit="1" customWidth="1"/>
    <col min="23" max="23" width="6.85546875" style="44" bestFit="1" customWidth="1"/>
    <col min="24" max="24" width="8.28515625" style="44" bestFit="1" customWidth="1"/>
    <col min="25" max="25" width="7" style="44" bestFit="1" customWidth="1"/>
    <col min="26" max="26" width="7.42578125" style="44" bestFit="1" customWidth="1"/>
    <col min="27" max="27" width="10.140625" style="44" bestFit="1" customWidth="1"/>
    <col min="28" max="28" width="5.28515625" style="143" customWidth="1"/>
    <col min="29" max="29" width="7.5703125" style="143" customWidth="1"/>
    <col min="30" max="30" width="9.28515625" style="44" customWidth="1"/>
    <col min="31" max="31" width="10.7109375" style="44" customWidth="1"/>
    <col min="32" max="32" width="5.5703125" style="43" customWidth="1"/>
    <col min="33" max="33" width="8.85546875" style="43" hidden="1" customWidth="1"/>
    <col min="34" max="34" width="12.5703125" style="43" hidden="1" customWidth="1"/>
    <col min="35" max="35" width="13.140625" style="43" hidden="1" customWidth="1"/>
    <col min="36" max="38" width="8.85546875" style="43" hidden="1" customWidth="1"/>
    <col min="39" max="39" width="8.85546875" style="143" hidden="1" customWidth="1"/>
    <col min="40" max="40" width="5.28515625" style="43" hidden="1" customWidth="1"/>
    <col min="41" max="41" width="17.28515625" style="43" hidden="1" customWidth="1"/>
    <col min="42" max="47" width="8.85546875" style="43" hidden="1" customWidth="1"/>
    <col min="48" max="48" width="8.85546875" style="143" hidden="1" customWidth="1"/>
    <col min="49" max="49" width="2.7109375" style="143" hidden="1" customWidth="1"/>
    <col min="50" max="52" width="8.85546875" style="143" hidden="1" customWidth="1"/>
    <col min="53" max="53" width="4.28515625" style="143" hidden="1" customWidth="1"/>
    <col min="54" max="56" width="8.85546875" style="143" hidden="1" customWidth="1"/>
    <col min="57" max="57" width="2.85546875" style="143" hidden="1" customWidth="1"/>
    <col min="58" max="58" width="10.42578125" style="202" hidden="1" customWidth="1"/>
    <col min="59" max="59" width="2.5703125" style="143" hidden="1" customWidth="1"/>
    <col min="60" max="60" width="8.85546875" style="143" hidden="1" customWidth="1"/>
    <col min="61" max="16384" width="8.85546875" style="43"/>
  </cols>
  <sheetData>
    <row r="1" spans="1:60" x14ac:dyDescent="0.25">
      <c r="A1" s="43" t="str">
        <f>Keuzelijsten!$I$15</f>
        <v>Country</v>
      </c>
      <c r="C1" s="295">
        <f>'Voorblad - Frontpage'!B11</f>
        <v>0</v>
      </c>
      <c r="D1" s="295"/>
      <c r="F1" s="43" t="str">
        <f>Keuzelijsten!I50</f>
        <v>Go to</v>
      </c>
      <c r="G1" s="43"/>
      <c r="H1" s="259" t="s">
        <v>127</v>
      </c>
      <c r="I1" s="259"/>
      <c r="J1" s="259"/>
      <c r="K1" s="259" t="s">
        <v>131</v>
      </c>
      <c r="L1" s="259"/>
      <c r="M1" s="259"/>
      <c r="N1" s="259"/>
      <c r="O1" s="259" t="s">
        <v>129</v>
      </c>
      <c r="P1" s="259"/>
      <c r="Q1" s="259"/>
      <c r="R1" s="259" t="s">
        <v>130</v>
      </c>
      <c r="S1" s="259"/>
      <c r="T1" s="259"/>
      <c r="AB1" s="157"/>
      <c r="AC1" s="157"/>
    </row>
    <row r="2" spans="1:60" x14ac:dyDescent="0.25">
      <c r="AB2" s="157"/>
      <c r="AC2" s="157"/>
    </row>
    <row r="3" spans="1:60" x14ac:dyDescent="0.25">
      <c r="A3" s="43" t="str">
        <f>Keuzelijsten!$I$42</f>
        <v>3 persons room</v>
      </c>
      <c r="AB3" s="157"/>
      <c r="AC3" s="157"/>
    </row>
    <row r="4" spans="1:60" ht="15.75" thickBot="1" x14ac:dyDescent="0.3"/>
    <row r="5" spans="1:60" ht="15.75" thickBot="1" x14ac:dyDescent="0.3">
      <c r="A5" s="45"/>
      <c r="B5" s="46" t="s">
        <v>58</v>
      </c>
      <c r="C5" s="47" t="s">
        <v>56</v>
      </c>
      <c r="D5" s="48" t="str">
        <f>Keuzelijsten!$I$3</f>
        <v>Name</v>
      </c>
      <c r="E5" s="49" t="str">
        <f>Keuzelijsten!$I$4</f>
        <v>First Name</v>
      </c>
      <c r="F5" s="50" t="str">
        <f>Keuzelijsten!$I$5</f>
        <v>Date of Birth</v>
      </c>
      <c r="G5" s="47" t="str">
        <f>Keuzelijsten!$I$6</f>
        <v>Age</v>
      </c>
      <c r="H5" s="271" t="str">
        <f>Keuzelijsten!I33</f>
        <v>Date</v>
      </c>
      <c r="I5" s="267"/>
      <c r="J5" s="276" t="str">
        <f>Keuzelijsten!I36</f>
        <v>Number</v>
      </c>
      <c r="K5" s="277"/>
      <c r="L5" s="50" t="str">
        <f>Keuzelijsten!$I$39</f>
        <v>Blankets</v>
      </c>
      <c r="M5" s="47" t="str">
        <f>Keuzelijsten!$I$40</f>
        <v>Towels</v>
      </c>
      <c r="N5" s="267" t="str">
        <f>Keuzelijsten!$I$7</f>
        <v>Breakfast</v>
      </c>
      <c r="O5" s="267"/>
      <c r="P5" s="268"/>
      <c r="Q5" s="269" t="str">
        <f>Keuzelijsten!$I$8</f>
        <v>Lunch</v>
      </c>
      <c r="R5" s="267"/>
      <c r="S5" s="268"/>
      <c r="T5" s="260" t="str">
        <f>Keuzelijsten!$I$9</f>
        <v>Dinner</v>
      </c>
      <c r="U5" s="261"/>
      <c r="V5" s="51" t="s">
        <v>48</v>
      </c>
      <c r="W5" s="260" t="str">
        <f>Keuzelijsten!$I$10</f>
        <v>Seminar</v>
      </c>
      <c r="X5" s="266"/>
      <c r="Y5" s="266"/>
      <c r="Z5" s="266"/>
      <c r="AA5" s="261"/>
      <c r="AB5" s="260" t="s">
        <v>142</v>
      </c>
      <c r="AC5" s="261"/>
      <c r="AD5" s="271" t="s">
        <v>82</v>
      </c>
      <c r="AE5" s="272"/>
    </row>
    <row r="6" spans="1:60" x14ac:dyDescent="0.25">
      <c r="A6" s="51" t="str">
        <f>Keuzelijsten!$I$2</f>
        <v>Number</v>
      </c>
      <c r="B6" s="52" t="str">
        <f>Keuzelijsten!$I$31</f>
        <v>Room</v>
      </c>
      <c r="C6" s="53" t="str">
        <f>Keuzelijsten!$I$32</f>
        <v>Pers/Room</v>
      </c>
      <c r="D6" s="54"/>
      <c r="E6" s="55"/>
      <c r="F6" s="52"/>
      <c r="G6" s="44" t="s">
        <v>75</v>
      </c>
      <c r="H6" s="56" t="str">
        <f>Keuzelijsten!$I$34</f>
        <v>Arrival</v>
      </c>
      <c r="I6" s="57" t="str">
        <f>Keuzelijsten!$I$35</f>
        <v>Departure</v>
      </c>
      <c r="J6" s="58" t="str">
        <f>Keuzelijsten!$I$37</f>
        <v>Days</v>
      </c>
      <c r="K6" s="59" t="str">
        <f>Keuzelijsten!$I$38</f>
        <v>Nights</v>
      </c>
      <c r="L6" s="280">
        <f>Prijzen!$A$8</f>
        <v>5</v>
      </c>
      <c r="M6" s="282">
        <f>Prijzen!$B$8</f>
        <v>5</v>
      </c>
      <c r="N6" s="60">
        <f>Prijzen!$C$8</f>
        <v>7</v>
      </c>
      <c r="O6" s="60">
        <f>Prijzen!$D$8</f>
        <v>7</v>
      </c>
      <c r="P6" s="61">
        <f>Prijzen!$E$8</f>
        <v>7</v>
      </c>
      <c r="Q6" s="62">
        <f>Prijzen!$F$8</f>
        <v>11</v>
      </c>
      <c r="R6" s="60">
        <f>Prijzen!$G$8</f>
        <v>11</v>
      </c>
      <c r="S6" s="63">
        <f>Prijzen!$H$8</f>
        <v>11</v>
      </c>
      <c r="T6" s="62">
        <f>Prijzen!$I$8</f>
        <v>17</v>
      </c>
      <c r="U6" s="63">
        <f>Prijzen!$J$8</f>
        <v>17</v>
      </c>
      <c r="V6" s="64">
        <f>Prijzen!$K$8</f>
        <v>45</v>
      </c>
      <c r="W6" s="65">
        <f>Prijzen!$L$8</f>
        <v>25</v>
      </c>
      <c r="X6" s="66">
        <f>Prijzen!$M$8</f>
        <v>40</v>
      </c>
      <c r="Y6" s="67">
        <f>Prijzen!$N$8</f>
        <v>40</v>
      </c>
      <c r="Z6" s="68">
        <f>Prijzen!$O$8</f>
        <v>85</v>
      </c>
      <c r="AA6" s="53" t="str">
        <f>Keuzelijsten!$I$13</f>
        <v>Adult</v>
      </c>
      <c r="AB6" s="262">
        <f>Prijzen!B11</f>
        <v>20</v>
      </c>
      <c r="AC6" s="263"/>
      <c r="AD6" s="69" t="str">
        <f>Keuzelijsten!$I$12</f>
        <v>Person</v>
      </c>
      <c r="AE6" s="53" t="str">
        <f>Keuzelijsten!I41</f>
        <v>Total</v>
      </c>
      <c r="AN6" s="44"/>
      <c r="AV6" s="202" t="s">
        <v>4</v>
      </c>
      <c r="AX6" s="245" t="s">
        <v>146</v>
      </c>
      <c r="AY6" s="245"/>
      <c r="AZ6" s="245"/>
      <c r="BA6" s="245"/>
      <c r="BB6" s="245"/>
      <c r="BC6" s="245"/>
      <c r="BD6" s="245"/>
      <c r="BE6" s="245"/>
      <c r="BF6" s="245"/>
    </row>
    <row r="7" spans="1:60" x14ac:dyDescent="0.25">
      <c r="A7" s="70"/>
      <c r="B7" s="293">
        <f>Prijzen!$G$3</f>
        <v>69</v>
      </c>
      <c r="C7" s="53"/>
      <c r="D7" s="54"/>
      <c r="E7" s="55"/>
      <c r="F7" s="52"/>
      <c r="G7" s="71">
        <v>43959</v>
      </c>
      <c r="H7" s="56"/>
      <c r="I7" s="57"/>
      <c r="J7" s="58"/>
      <c r="K7" s="59"/>
      <c r="L7" s="281"/>
      <c r="M7" s="283"/>
      <c r="N7" s="60">
        <f>Prijzen!$C$9</f>
        <v>6</v>
      </c>
      <c r="O7" s="60">
        <f>Prijzen!$D$9</f>
        <v>6</v>
      </c>
      <c r="P7" s="61">
        <f>Prijzen!$E$9</f>
        <v>6</v>
      </c>
      <c r="Q7" s="62">
        <f>Prijzen!$F$9</f>
        <v>9</v>
      </c>
      <c r="R7" s="60">
        <f>Prijzen!$G$9</f>
        <v>9</v>
      </c>
      <c r="S7" s="63">
        <f>Prijzen!$H$9</f>
        <v>9</v>
      </c>
      <c r="T7" s="62">
        <f>Prijzen!$I$9</f>
        <v>14</v>
      </c>
      <c r="U7" s="63">
        <f>Prijzen!$J$9</f>
        <v>14</v>
      </c>
      <c r="V7" s="64">
        <f>Prijzen!$K$9</f>
        <v>35</v>
      </c>
      <c r="W7" s="65">
        <f>Prijzen!$L$9</f>
        <v>15</v>
      </c>
      <c r="X7" s="66">
        <f>Prijzen!$M$9</f>
        <v>25</v>
      </c>
      <c r="Y7" s="67">
        <f>Prijzen!$N$9</f>
        <v>25</v>
      </c>
      <c r="Z7" s="68">
        <f>Prijzen!$O$9</f>
        <v>45</v>
      </c>
      <c r="AA7" s="53" t="str">
        <f>"&lt;=12 "&amp;Keuzelijsten!$I$14</f>
        <v>&lt;=12 Year</v>
      </c>
      <c r="AB7" s="264"/>
      <c r="AC7" s="265"/>
      <c r="AD7" s="72"/>
      <c r="AE7" s="278">
        <f>SUM(AE9:AE41)</f>
        <v>0</v>
      </c>
      <c r="AV7" s="202" t="s">
        <v>147</v>
      </c>
      <c r="AX7" s="245" t="s">
        <v>148</v>
      </c>
      <c r="AY7" s="245"/>
      <c r="AZ7" s="245"/>
      <c r="BB7" s="245" t="s">
        <v>149</v>
      </c>
      <c r="BC7" s="245"/>
      <c r="BD7" s="245"/>
      <c r="BF7" s="202" t="s">
        <v>35</v>
      </c>
      <c r="BH7" s="143" t="s">
        <v>150</v>
      </c>
    </row>
    <row r="8" spans="1:60" ht="15.75" thickBot="1" x14ac:dyDescent="0.3">
      <c r="A8" s="73"/>
      <c r="B8" s="294"/>
      <c r="C8" s="74"/>
      <c r="D8" s="75"/>
      <c r="E8" s="76"/>
      <c r="F8" s="77"/>
      <c r="G8" s="74"/>
      <c r="H8" s="78"/>
      <c r="I8" s="79"/>
      <c r="J8" s="80"/>
      <c r="K8" s="81"/>
      <c r="L8" s="77"/>
      <c r="M8" s="74"/>
      <c r="N8" s="82" t="str">
        <f>Keuzelijsten!$I$19</f>
        <v>Saturday</v>
      </c>
      <c r="O8" s="82" t="str">
        <f>Keuzelijsten!$I$20</f>
        <v>Sunday</v>
      </c>
      <c r="P8" s="83" t="str">
        <f>Keuzelijsten!$I$21</f>
        <v>Monday</v>
      </c>
      <c r="Q8" s="84" t="str">
        <f>Keuzelijsten!$I$18</f>
        <v>Friday</v>
      </c>
      <c r="R8" s="82" t="str">
        <f>Keuzelijsten!$I$19</f>
        <v>Saturday</v>
      </c>
      <c r="S8" s="83" t="str">
        <f>Keuzelijsten!$I$20</f>
        <v>Sunday</v>
      </c>
      <c r="T8" s="84" t="str">
        <f>Keuzelijsten!$I$18</f>
        <v>Friday</v>
      </c>
      <c r="U8" s="74" t="str">
        <f>Keuzelijsten!$I$20</f>
        <v>Sunday</v>
      </c>
      <c r="V8" s="85" t="str">
        <f>Keuzelijsten!$I$19</f>
        <v>Saturday</v>
      </c>
      <c r="W8" s="86" t="str">
        <f>Keuzelijsten!$I$18</f>
        <v>Friday</v>
      </c>
      <c r="X8" s="87" t="str">
        <f>Keuzelijsten!$I$19</f>
        <v>Saturday</v>
      </c>
      <c r="Y8" s="77" t="str">
        <f>Keuzelijsten!$I$20</f>
        <v>Sunday</v>
      </c>
      <c r="Z8" s="82" t="str">
        <f>Keuzelijsten!$I$22</f>
        <v>3 days</v>
      </c>
      <c r="AA8" s="88"/>
      <c r="AB8" s="168" t="str">
        <f>Keuzelijsten!I52</f>
        <v>Size</v>
      </c>
      <c r="AC8" s="169" t="str">
        <f>Keuzelijsten!I53</f>
        <v>Number</v>
      </c>
      <c r="AD8" s="84"/>
      <c r="AE8" s="279"/>
      <c r="AG8" s="44" t="s">
        <v>27</v>
      </c>
      <c r="AH8" s="44" t="s">
        <v>59</v>
      </c>
      <c r="AI8" s="44" t="s">
        <v>52</v>
      </c>
      <c r="AJ8" s="44" t="s">
        <v>67</v>
      </c>
      <c r="AK8" s="44" t="s">
        <v>48</v>
      </c>
      <c r="AL8" s="44" t="s">
        <v>68</v>
      </c>
      <c r="AM8" s="157" t="s">
        <v>141</v>
      </c>
      <c r="AN8" s="44"/>
      <c r="AO8" s="89" t="s">
        <v>10</v>
      </c>
      <c r="AP8" s="44">
        <f>COUNTA(D9:D41)</f>
        <v>0</v>
      </c>
      <c r="AV8" s="202"/>
      <c r="AX8" s="202" t="s">
        <v>151</v>
      </c>
      <c r="AY8" s="202" t="s">
        <v>152</v>
      </c>
      <c r="AZ8" s="202" t="s">
        <v>153</v>
      </c>
      <c r="BB8" s="202" t="s">
        <v>154</v>
      </c>
      <c r="BC8" s="202" t="s">
        <v>155</v>
      </c>
      <c r="BD8" s="202" t="s">
        <v>156</v>
      </c>
      <c r="BF8" s="202" t="s">
        <v>157</v>
      </c>
      <c r="BH8" s="202" t="s">
        <v>102</v>
      </c>
    </row>
    <row r="9" spans="1:60" x14ac:dyDescent="0.25">
      <c r="A9" s="284">
        <v>1</v>
      </c>
      <c r="B9" s="287" t="s">
        <v>30</v>
      </c>
      <c r="C9" s="290">
        <f>COUNTA(D9:D11)</f>
        <v>0</v>
      </c>
      <c r="D9" s="2"/>
      <c r="E9" s="37"/>
      <c r="F9" s="38"/>
      <c r="G9" s="91" t="str">
        <f t="shared" ref="G9:G41" si="0">IF(ISBLANK(F9),"",($G$7-F9)/365.25)</f>
        <v/>
      </c>
      <c r="H9" s="158"/>
      <c r="I9" s="159"/>
      <c r="J9" s="92">
        <f t="shared" ref="J9:J41" si="1">BH9</f>
        <v>0</v>
      </c>
      <c r="K9" s="93">
        <f>IF(J9=0,0,J9-1)</f>
        <v>0</v>
      </c>
      <c r="L9" s="127" t="str">
        <f>IF((OR(NOT(ISBLANK(D9)),NOT(ISBLANK(E9)))),"X","")</f>
        <v/>
      </c>
      <c r="M9" s="128" t="str">
        <f>IF((OR(NOT(ISBLANK(D9)),NOT(ISBLANK(E9)))),"X","")</f>
        <v/>
      </c>
      <c r="N9" s="11"/>
      <c r="O9" s="11"/>
      <c r="P9" s="12"/>
      <c r="Q9" s="126"/>
      <c r="R9" s="11"/>
      <c r="S9" s="11"/>
      <c r="T9" s="126"/>
      <c r="U9" s="133"/>
      <c r="V9" s="134"/>
      <c r="W9" s="16"/>
      <c r="X9" s="16"/>
      <c r="Y9" s="16"/>
      <c r="Z9" s="11"/>
      <c r="AA9" s="95"/>
      <c r="AB9" s="205"/>
      <c r="AC9" s="206"/>
      <c r="AD9" s="139">
        <f>SUM(AG9:AM9)</f>
        <v>0</v>
      </c>
      <c r="AE9" s="273">
        <f>SUM(AD9:AD11)</f>
        <v>0</v>
      </c>
      <c r="AG9" s="96">
        <f>IF(K9=0,0,(MAX($K$9:$K$11)*$B$7)*(K9/SUM($K$9:$K$11)))</f>
        <v>0</v>
      </c>
      <c r="AH9" s="44">
        <f t="shared" ref="AH9:AH41" si="2">IF(L9="X",L$6,0)</f>
        <v>0</v>
      </c>
      <c r="AI9" s="44">
        <f t="shared" ref="AI9:AI41" si="3">IF(M9="X",M$6,0)</f>
        <v>0</v>
      </c>
      <c r="AJ9" s="44">
        <f t="shared" ref="AJ9:AJ41" si="4">IF(G9&lt;12,SUMIF(N9:U9,"X",$N$7:$U$7),SUMIF(N9:U9,"X",$N$6:$U$6))</f>
        <v>0</v>
      </c>
      <c r="AK9" s="44">
        <f t="shared" ref="AK9:AK41" si="5">IF(V9="X",IF(G9&lt;12,$V$7,$V$6),0)</f>
        <v>0</v>
      </c>
      <c r="AL9" s="44">
        <f t="shared" ref="AL9:AL41" si="6">IF(G9&lt;12,SUMIF(W9:Z9,"X",$W$7:$Z$7),SUMIF(W9:Z9,"X",$W$6:$Z$6))</f>
        <v>0</v>
      </c>
      <c r="AM9" s="203">
        <f>$AB$6*AC9</f>
        <v>0</v>
      </c>
      <c r="AO9" s="89" t="s">
        <v>9</v>
      </c>
      <c r="AP9" s="44"/>
      <c r="AQ9" s="90"/>
      <c r="AV9" s="202" t="b">
        <f>OR(NOT(ISBLANK(D9)),NOT(ISBLANK(E9)))</f>
        <v>0</v>
      </c>
      <c r="AX9" s="202" t="b">
        <f t="shared" ref="AX9:AX41" si="7">AND(ISBLANK(H9),NOT(ISBLANK(I9)))</f>
        <v>0</v>
      </c>
      <c r="AY9" s="202" t="b">
        <f t="shared" ref="AY9:AY41" si="8">AND(NOT(ISBLANK(H9)),ISBLANK(I9))</f>
        <v>0</v>
      </c>
      <c r="AZ9" s="202" t="b">
        <f>OR(AX9,AY9)</f>
        <v>0</v>
      </c>
      <c r="BB9" s="202">
        <f t="shared" ref="BB9:BB41" si="9">IF(NOT(AZ9),(IF((I9-H9)=0,0,(I9-H9)+1)),-1)</f>
        <v>0</v>
      </c>
      <c r="BC9" s="202">
        <f>IF(AND(AZ9,AX9),I9-Keuzelijsten!$A$3+1,-3)</f>
        <v>-3</v>
      </c>
      <c r="BD9" s="202">
        <f>IF(AND(AZ9,AY9),Keuzelijsten!$B$5-H9+1,-2)</f>
        <v>-2</v>
      </c>
      <c r="BF9" s="202">
        <f>IF(AND(AV9,BB9=0),Keuzelijsten!$B$5-Keuzelijsten!$A$3+1,-4)</f>
        <v>-4</v>
      </c>
      <c r="BH9" s="202">
        <f>MAX(BB9:BF9)</f>
        <v>0</v>
      </c>
    </row>
    <row r="10" spans="1:60" x14ac:dyDescent="0.25">
      <c r="A10" s="285"/>
      <c r="B10" s="288"/>
      <c r="C10" s="291"/>
      <c r="D10" s="5"/>
      <c r="E10" s="31"/>
      <c r="F10" s="41"/>
      <c r="G10" s="97" t="str">
        <f t="shared" si="0"/>
        <v/>
      </c>
      <c r="H10" s="160"/>
      <c r="I10" s="161"/>
      <c r="J10" s="98">
        <f t="shared" si="1"/>
        <v>0</v>
      </c>
      <c r="K10" s="99">
        <f t="shared" ref="K10:K41" si="10">IF(J10=0,0,J10-1)</f>
        <v>0</v>
      </c>
      <c r="L10" s="129" t="str">
        <f>IF((OR(NOT(ISBLANK(D10)),NOT(ISBLANK(E10)))),"X","")</f>
        <v/>
      </c>
      <c r="M10" s="130" t="str">
        <f>IF((OR(NOT(ISBLANK(D10)),NOT(ISBLANK(E10)))),"X","")</f>
        <v/>
      </c>
      <c r="N10" s="18"/>
      <c r="O10" s="18"/>
      <c r="P10" s="21"/>
      <c r="Q10" s="20"/>
      <c r="R10" s="18"/>
      <c r="S10" s="19"/>
      <c r="T10" s="20"/>
      <c r="U10" s="19"/>
      <c r="V10" s="22"/>
      <c r="W10" s="32"/>
      <c r="X10" s="23"/>
      <c r="Y10" s="33"/>
      <c r="Z10" s="18"/>
      <c r="AA10" s="102"/>
      <c r="AB10" s="205"/>
      <c r="AC10" s="206"/>
      <c r="AD10" s="140">
        <f t="shared" ref="AD10:AD41" si="11">SUM(AG10:AM10)</f>
        <v>0</v>
      </c>
      <c r="AE10" s="274"/>
      <c r="AG10" s="96">
        <f t="shared" ref="AG10:AG11" si="12">IF(K10=0,0,(MAX($K$9:$K$11)*$B$7)*(K10/SUM($K$9:$K$11)))</f>
        <v>0</v>
      </c>
      <c r="AH10" s="44">
        <f t="shared" si="2"/>
        <v>0</v>
      </c>
      <c r="AI10" s="44">
        <f t="shared" si="3"/>
        <v>0</v>
      </c>
      <c r="AJ10" s="44">
        <f t="shared" si="4"/>
        <v>0</v>
      </c>
      <c r="AK10" s="44">
        <f t="shared" si="5"/>
        <v>0</v>
      </c>
      <c r="AL10" s="44">
        <f t="shared" si="6"/>
        <v>0</v>
      </c>
      <c r="AM10" s="203">
        <f t="shared" ref="AM10:AM41" si="13">$AB$6*AC10</f>
        <v>0</v>
      </c>
      <c r="AO10" s="113" t="s">
        <v>40</v>
      </c>
      <c r="AP10" s="44">
        <f>COUNTA(W9:W41)</f>
        <v>0</v>
      </c>
      <c r="AQ10" s="90"/>
      <c r="AV10" s="202" t="b">
        <f t="shared" ref="AV10:AV41" si="14">OR(NOT(ISBLANK(D10)),NOT(ISBLANK(E10)))</f>
        <v>0</v>
      </c>
      <c r="AX10" s="202" t="b">
        <f t="shared" si="7"/>
        <v>0</v>
      </c>
      <c r="AY10" s="202" t="b">
        <f t="shared" si="8"/>
        <v>0</v>
      </c>
      <c r="AZ10" s="202" t="b">
        <f t="shared" ref="AZ10:AZ41" si="15">OR(AX10,AY10)</f>
        <v>0</v>
      </c>
      <c r="BB10" s="202">
        <f t="shared" si="9"/>
        <v>0</v>
      </c>
      <c r="BC10" s="202">
        <f>IF(AND(AZ10,AX10),I10-Keuzelijsten!$A$3+1,-3)</f>
        <v>-3</v>
      </c>
      <c r="BD10" s="202">
        <f>IF(AND(AZ10,AY10),Keuzelijsten!$B$5-H10+1,-2)</f>
        <v>-2</v>
      </c>
      <c r="BF10" s="202">
        <f>IF(AND(AV10,BB10=0),Keuzelijsten!$B$5-Keuzelijsten!$A$3+1,-4)</f>
        <v>-4</v>
      </c>
      <c r="BH10" s="202">
        <f t="shared" ref="BH10:BH41" si="16">MAX(BB10:BF10)</f>
        <v>0</v>
      </c>
    </row>
    <row r="11" spans="1:60" ht="15.75" thickBot="1" x14ac:dyDescent="0.3">
      <c r="A11" s="286"/>
      <c r="B11" s="289"/>
      <c r="C11" s="292"/>
      <c r="D11" s="8"/>
      <c r="E11" s="34"/>
      <c r="F11" s="42"/>
      <c r="G11" s="103" t="str">
        <f t="shared" si="0"/>
        <v/>
      </c>
      <c r="H11" s="162"/>
      <c r="I11" s="163"/>
      <c r="J11" s="104">
        <f t="shared" si="1"/>
        <v>0</v>
      </c>
      <c r="K11" s="105">
        <f t="shared" si="10"/>
        <v>0</v>
      </c>
      <c r="L11" s="131" t="str">
        <f t="shared" ref="L11:L41" si="17">IF((OR(NOT(ISBLANK(D11)),NOT(ISBLANK(E11)))),"X","")</f>
        <v/>
      </c>
      <c r="M11" s="132" t="str">
        <f t="shared" ref="M11:M41" si="18">IF((OR(NOT(ISBLANK(D11)),NOT(ISBLANK(E11)))),"X","")</f>
        <v/>
      </c>
      <c r="N11" s="24"/>
      <c r="O11" s="24"/>
      <c r="P11" s="27"/>
      <c r="Q11" s="26"/>
      <c r="R11" s="24"/>
      <c r="S11" s="25"/>
      <c r="T11" s="26"/>
      <c r="U11" s="25"/>
      <c r="V11" s="28"/>
      <c r="W11" s="35"/>
      <c r="X11" s="30"/>
      <c r="Y11" s="36"/>
      <c r="Z11" s="24"/>
      <c r="AA11" s="88"/>
      <c r="AB11" s="209"/>
      <c r="AC11" s="210"/>
      <c r="AD11" s="141">
        <f t="shared" si="11"/>
        <v>0</v>
      </c>
      <c r="AE11" s="275"/>
      <c r="AG11" s="96">
        <f t="shared" si="12"/>
        <v>0</v>
      </c>
      <c r="AH11" s="44">
        <f t="shared" si="2"/>
        <v>0</v>
      </c>
      <c r="AI11" s="44">
        <f t="shared" si="3"/>
        <v>0</v>
      </c>
      <c r="AJ11" s="44">
        <f t="shared" si="4"/>
        <v>0</v>
      </c>
      <c r="AK11" s="44">
        <f t="shared" si="5"/>
        <v>0</v>
      </c>
      <c r="AL11" s="44">
        <f t="shared" si="6"/>
        <v>0</v>
      </c>
      <c r="AM11" s="203">
        <f t="shared" si="13"/>
        <v>0</v>
      </c>
      <c r="AO11" s="113" t="s">
        <v>41</v>
      </c>
      <c r="AP11" s="44">
        <f>COUNTA(X9:X41)</f>
        <v>0</v>
      </c>
      <c r="AQ11" s="90"/>
      <c r="AV11" s="202" t="b">
        <f t="shared" si="14"/>
        <v>0</v>
      </c>
      <c r="AX11" s="202" t="b">
        <f t="shared" si="7"/>
        <v>0</v>
      </c>
      <c r="AY11" s="202" t="b">
        <f t="shared" si="8"/>
        <v>0</v>
      </c>
      <c r="AZ11" s="202" t="b">
        <f t="shared" si="15"/>
        <v>0</v>
      </c>
      <c r="BB11" s="202">
        <f t="shared" si="9"/>
        <v>0</v>
      </c>
      <c r="BC11" s="202">
        <f>IF(AND(AZ11,AX11),I11-Keuzelijsten!$A$3+1,-3)</f>
        <v>-3</v>
      </c>
      <c r="BD11" s="202">
        <f>IF(AND(AZ11,AY11),Keuzelijsten!$B$5-H11+1,-2)</f>
        <v>-2</v>
      </c>
      <c r="BF11" s="202">
        <f>IF(AND(AV11,BB11=0),Keuzelijsten!$B$5-Keuzelijsten!$A$3+1,-4)</f>
        <v>-4</v>
      </c>
      <c r="BH11" s="202">
        <f t="shared" si="16"/>
        <v>0</v>
      </c>
    </row>
    <row r="12" spans="1:60" x14ac:dyDescent="0.25">
      <c r="A12" s="284">
        <v>2</v>
      </c>
      <c r="B12" s="287" t="s">
        <v>30</v>
      </c>
      <c r="C12" s="290">
        <f>COUNTA(D12:D14)</f>
        <v>0</v>
      </c>
      <c r="D12" s="2"/>
      <c r="E12" s="37"/>
      <c r="F12" s="38"/>
      <c r="G12" s="91" t="str">
        <f t="shared" si="0"/>
        <v/>
      </c>
      <c r="H12" s="158"/>
      <c r="I12" s="159"/>
      <c r="J12" s="92">
        <f t="shared" si="1"/>
        <v>0</v>
      </c>
      <c r="K12" s="93">
        <f t="shared" si="10"/>
        <v>0</v>
      </c>
      <c r="L12" s="127" t="str">
        <f t="shared" si="17"/>
        <v/>
      </c>
      <c r="M12" s="128" t="str">
        <f t="shared" si="18"/>
        <v/>
      </c>
      <c r="N12" s="11"/>
      <c r="O12" s="11"/>
      <c r="P12" s="14"/>
      <c r="Q12" s="13"/>
      <c r="R12" s="11"/>
      <c r="S12" s="12"/>
      <c r="T12" s="13"/>
      <c r="U12" s="12"/>
      <c r="V12" s="15"/>
      <c r="W12" s="39"/>
      <c r="X12" s="17"/>
      <c r="Y12" s="40"/>
      <c r="Z12" s="11"/>
      <c r="AA12" s="95"/>
      <c r="AB12" s="205"/>
      <c r="AC12" s="206"/>
      <c r="AD12" s="139">
        <f t="shared" si="11"/>
        <v>0</v>
      </c>
      <c r="AE12" s="273">
        <f t="shared" ref="AE12" si="19">SUM(AD12:AD14)</f>
        <v>0</v>
      </c>
      <c r="AG12" s="96">
        <f>IF(K12=0,0,(MAX($K$12:$K$14)*$B$7)*(K12/SUM($K$12:$K$14)))</f>
        <v>0</v>
      </c>
      <c r="AH12" s="44">
        <f t="shared" si="2"/>
        <v>0</v>
      </c>
      <c r="AI12" s="44">
        <f t="shared" si="3"/>
        <v>0</v>
      </c>
      <c r="AJ12" s="44">
        <f t="shared" si="4"/>
        <v>0</v>
      </c>
      <c r="AK12" s="44">
        <f t="shared" si="5"/>
        <v>0</v>
      </c>
      <c r="AL12" s="44">
        <f t="shared" si="6"/>
        <v>0</v>
      </c>
      <c r="AM12" s="203">
        <f t="shared" si="13"/>
        <v>0</v>
      </c>
      <c r="AO12" s="113" t="s">
        <v>42</v>
      </c>
      <c r="AP12" s="44">
        <f>COUNTA(Y9:Y41)</f>
        <v>0</v>
      </c>
      <c r="AQ12" s="90"/>
      <c r="AV12" s="202" t="b">
        <f t="shared" si="14"/>
        <v>0</v>
      </c>
      <c r="AX12" s="202" t="b">
        <f t="shared" si="7"/>
        <v>0</v>
      </c>
      <c r="AY12" s="202" t="b">
        <f t="shared" si="8"/>
        <v>0</v>
      </c>
      <c r="AZ12" s="202" t="b">
        <f t="shared" si="15"/>
        <v>0</v>
      </c>
      <c r="BB12" s="202">
        <f t="shared" si="9"/>
        <v>0</v>
      </c>
      <c r="BC12" s="202">
        <f>IF(AND(AZ12,AX12),I12-Keuzelijsten!$A$3+1,-3)</f>
        <v>-3</v>
      </c>
      <c r="BD12" s="202">
        <f>IF(AND(AZ12,AY12),Keuzelijsten!$B$5-H12+1,-2)</f>
        <v>-2</v>
      </c>
      <c r="BF12" s="202">
        <f>IF(AND(AV12,BB12=0),Keuzelijsten!$B$5-Keuzelijsten!$A$3+1,-4)</f>
        <v>-4</v>
      </c>
      <c r="BH12" s="202">
        <f t="shared" si="16"/>
        <v>0</v>
      </c>
    </row>
    <row r="13" spans="1:60" x14ac:dyDescent="0.25">
      <c r="A13" s="285"/>
      <c r="B13" s="288"/>
      <c r="C13" s="291"/>
      <c r="D13" s="5"/>
      <c r="E13" s="31"/>
      <c r="F13" s="41"/>
      <c r="G13" s="97" t="str">
        <f t="shared" si="0"/>
        <v/>
      </c>
      <c r="H13" s="160"/>
      <c r="I13" s="161"/>
      <c r="J13" s="98">
        <f t="shared" si="1"/>
        <v>0</v>
      </c>
      <c r="K13" s="99">
        <f t="shared" si="10"/>
        <v>0</v>
      </c>
      <c r="L13" s="129" t="str">
        <f t="shared" si="17"/>
        <v/>
      </c>
      <c r="M13" s="130" t="str">
        <f t="shared" si="18"/>
        <v/>
      </c>
      <c r="N13" s="18"/>
      <c r="O13" s="18"/>
      <c r="P13" s="21"/>
      <c r="Q13" s="20"/>
      <c r="R13" s="18"/>
      <c r="S13" s="19"/>
      <c r="T13" s="20"/>
      <c r="U13" s="19"/>
      <c r="V13" s="22"/>
      <c r="W13" s="32"/>
      <c r="X13" s="23"/>
      <c r="Y13" s="33"/>
      <c r="Z13" s="18"/>
      <c r="AA13" s="102"/>
      <c r="AB13" s="205"/>
      <c r="AC13" s="206"/>
      <c r="AD13" s="140">
        <f t="shared" si="11"/>
        <v>0</v>
      </c>
      <c r="AE13" s="274"/>
      <c r="AG13" s="96">
        <f t="shared" ref="AG13:AG14" si="20">IF(K13=0,0,(MAX($K$12:$K$14)*$B$7)*(K13/SUM($K$12:$K$14)))</f>
        <v>0</v>
      </c>
      <c r="AH13" s="44">
        <f t="shared" si="2"/>
        <v>0</v>
      </c>
      <c r="AI13" s="44">
        <f t="shared" si="3"/>
        <v>0</v>
      </c>
      <c r="AJ13" s="44">
        <f t="shared" si="4"/>
        <v>0</v>
      </c>
      <c r="AK13" s="44">
        <f t="shared" si="5"/>
        <v>0</v>
      </c>
      <c r="AL13" s="44">
        <f t="shared" si="6"/>
        <v>0</v>
      </c>
      <c r="AM13" s="203">
        <f t="shared" si="13"/>
        <v>0</v>
      </c>
      <c r="AO13" s="113" t="s">
        <v>43</v>
      </c>
      <c r="AP13" s="44">
        <f>COUNTA(Z9:Z41)</f>
        <v>0</v>
      </c>
      <c r="AQ13" s="90"/>
      <c r="AV13" s="202" t="b">
        <f t="shared" si="14"/>
        <v>0</v>
      </c>
      <c r="AX13" s="202" t="b">
        <f t="shared" si="7"/>
        <v>0</v>
      </c>
      <c r="AY13" s="202" t="b">
        <f t="shared" si="8"/>
        <v>0</v>
      </c>
      <c r="AZ13" s="202" t="b">
        <f t="shared" si="15"/>
        <v>0</v>
      </c>
      <c r="BB13" s="202">
        <f t="shared" si="9"/>
        <v>0</v>
      </c>
      <c r="BC13" s="202">
        <f>IF(AND(AZ13,AX13),I13-Keuzelijsten!$A$3+1,-3)</f>
        <v>-3</v>
      </c>
      <c r="BD13" s="202">
        <f>IF(AND(AZ13,AY13),Keuzelijsten!$B$5-H13+1,-2)</f>
        <v>-2</v>
      </c>
      <c r="BF13" s="202">
        <f>IF(AND(AV13,BB13=0),Keuzelijsten!$B$5-Keuzelijsten!$A$3+1,-4)</f>
        <v>-4</v>
      </c>
      <c r="BH13" s="202">
        <f t="shared" si="16"/>
        <v>0</v>
      </c>
    </row>
    <row r="14" spans="1:60" ht="15.75" thickBot="1" x14ac:dyDescent="0.3">
      <c r="A14" s="286"/>
      <c r="B14" s="289"/>
      <c r="C14" s="292"/>
      <c r="D14" s="8"/>
      <c r="E14" s="34"/>
      <c r="F14" s="42"/>
      <c r="G14" s="103" t="str">
        <f t="shared" si="0"/>
        <v/>
      </c>
      <c r="H14" s="162"/>
      <c r="I14" s="163"/>
      <c r="J14" s="104">
        <f t="shared" si="1"/>
        <v>0</v>
      </c>
      <c r="K14" s="105">
        <f t="shared" si="10"/>
        <v>0</v>
      </c>
      <c r="L14" s="131" t="str">
        <f t="shared" si="17"/>
        <v/>
      </c>
      <c r="M14" s="132" t="str">
        <f t="shared" si="18"/>
        <v/>
      </c>
      <c r="N14" s="24"/>
      <c r="O14" s="24"/>
      <c r="P14" s="27"/>
      <c r="Q14" s="26"/>
      <c r="R14" s="24"/>
      <c r="S14" s="25"/>
      <c r="T14" s="26"/>
      <c r="U14" s="25"/>
      <c r="V14" s="28"/>
      <c r="W14" s="35"/>
      <c r="X14" s="30"/>
      <c r="Y14" s="36"/>
      <c r="Z14" s="24"/>
      <c r="AA14" s="88"/>
      <c r="AB14" s="209"/>
      <c r="AC14" s="210"/>
      <c r="AD14" s="141">
        <f t="shared" si="11"/>
        <v>0</v>
      </c>
      <c r="AE14" s="275"/>
      <c r="AG14" s="96">
        <f t="shared" si="20"/>
        <v>0</v>
      </c>
      <c r="AH14" s="44">
        <f t="shared" si="2"/>
        <v>0</v>
      </c>
      <c r="AI14" s="44">
        <f t="shared" si="3"/>
        <v>0</v>
      </c>
      <c r="AJ14" s="44">
        <f t="shared" si="4"/>
        <v>0</v>
      </c>
      <c r="AK14" s="44">
        <f t="shared" si="5"/>
        <v>0</v>
      </c>
      <c r="AL14" s="44">
        <f t="shared" si="6"/>
        <v>0</v>
      </c>
      <c r="AM14" s="203">
        <f t="shared" si="13"/>
        <v>0</v>
      </c>
      <c r="AV14" s="202" t="b">
        <f t="shared" si="14"/>
        <v>0</v>
      </c>
      <c r="AX14" s="202" t="b">
        <f t="shared" si="7"/>
        <v>0</v>
      </c>
      <c r="AY14" s="202" t="b">
        <f t="shared" si="8"/>
        <v>0</v>
      </c>
      <c r="AZ14" s="202" t="b">
        <f t="shared" si="15"/>
        <v>0</v>
      </c>
      <c r="BB14" s="202">
        <f t="shared" si="9"/>
        <v>0</v>
      </c>
      <c r="BC14" s="202">
        <f>IF(AND(AZ14,AX14),I14-Keuzelijsten!$A$3+1,-3)</f>
        <v>-3</v>
      </c>
      <c r="BD14" s="202">
        <f>IF(AND(AZ14,AY14),Keuzelijsten!$B$5-H14+1,-2)</f>
        <v>-2</v>
      </c>
      <c r="BF14" s="202">
        <f>IF(AND(AV14,BB14=0),Keuzelijsten!$B$5-Keuzelijsten!$A$3+1,-4)</f>
        <v>-4</v>
      </c>
      <c r="BH14" s="202">
        <f t="shared" si="16"/>
        <v>0</v>
      </c>
    </row>
    <row r="15" spans="1:60" x14ac:dyDescent="0.25">
      <c r="A15" s="284">
        <v>3</v>
      </c>
      <c r="B15" s="287" t="s">
        <v>30</v>
      </c>
      <c r="C15" s="290">
        <f>COUNTA(D15:D17)</f>
        <v>0</v>
      </c>
      <c r="D15" s="2"/>
      <c r="E15" s="37"/>
      <c r="F15" s="38"/>
      <c r="G15" s="91" t="str">
        <f t="shared" si="0"/>
        <v/>
      </c>
      <c r="H15" s="158"/>
      <c r="I15" s="159"/>
      <c r="J15" s="92">
        <f t="shared" si="1"/>
        <v>0</v>
      </c>
      <c r="K15" s="93">
        <f t="shared" si="10"/>
        <v>0</v>
      </c>
      <c r="L15" s="127" t="str">
        <f t="shared" si="17"/>
        <v/>
      </c>
      <c r="M15" s="128" t="str">
        <f t="shared" si="18"/>
        <v/>
      </c>
      <c r="N15" s="11"/>
      <c r="O15" s="11"/>
      <c r="P15" s="14"/>
      <c r="Q15" s="13"/>
      <c r="R15" s="11"/>
      <c r="S15" s="12"/>
      <c r="T15" s="13"/>
      <c r="U15" s="12"/>
      <c r="V15" s="15"/>
      <c r="W15" s="39"/>
      <c r="X15" s="17"/>
      <c r="Y15" s="40"/>
      <c r="Z15" s="11"/>
      <c r="AA15" s="95"/>
      <c r="AB15" s="205"/>
      <c r="AC15" s="206"/>
      <c r="AD15" s="139">
        <f t="shared" si="11"/>
        <v>0</v>
      </c>
      <c r="AE15" s="273">
        <f t="shared" ref="AE15" si="21">SUM(AD15:AD17)</f>
        <v>0</v>
      </c>
      <c r="AG15" s="96">
        <f>IF(K15=0,0,(MAX($K$15:$K$17)*$B$7)*(K15/SUM($K$15:$K$17)))</f>
        <v>0</v>
      </c>
      <c r="AH15" s="44">
        <f t="shared" si="2"/>
        <v>0</v>
      </c>
      <c r="AI15" s="44">
        <f t="shared" si="3"/>
        <v>0</v>
      </c>
      <c r="AJ15" s="44">
        <f t="shared" si="4"/>
        <v>0</v>
      </c>
      <c r="AK15" s="44">
        <f t="shared" si="5"/>
        <v>0</v>
      </c>
      <c r="AL15" s="44">
        <f t="shared" si="6"/>
        <v>0</v>
      </c>
      <c r="AM15" s="203">
        <f t="shared" si="13"/>
        <v>0</v>
      </c>
      <c r="AP15" s="44" t="s">
        <v>113</v>
      </c>
      <c r="AQ15" s="44" t="s">
        <v>114</v>
      </c>
      <c r="AR15" s="44" t="s">
        <v>115</v>
      </c>
      <c r="AV15" s="202" t="b">
        <f t="shared" si="14"/>
        <v>0</v>
      </c>
      <c r="AX15" s="202" t="b">
        <f t="shared" si="7"/>
        <v>0</v>
      </c>
      <c r="AY15" s="202" t="b">
        <f t="shared" si="8"/>
        <v>0</v>
      </c>
      <c r="AZ15" s="202" t="b">
        <f t="shared" si="15"/>
        <v>0</v>
      </c>
      <c r="BB15" s="202">
        <f t="shared" si="9"/>
        <v>0</v>
      </c>
      <c r="BC15" s="202">
        <f>IF(AND(AZ15,AX15),I15-Keuzelijsten!$A$3+1,-3)</f>
        <v>-3</v>
      </c>
      <c r="BD15" s="202">
        <f>IF(AND(AZ15,AY15),Keuzelijsten!$B$5-H15+1,-2)</f>
        <v>-2</v>
      </c>
      <c r="BF15" s="202">
        <f>IF(AND(AV15,BB15=0),Keuzelijsten!$B$5-Keuzelijsten!$A$3+1,-4)</f>
        <v>-4</v>
      </c>
      <c r="BH15" s="202">
        <f t="shared" si="16"/>
        <v>0</v>
      </c>
    </row>
    <row r="16" spans="1:60" x14ac:dyDescent="0.25">
      <c r="A16" s="285"/>
      <c r="B16" s="288"/>
      <c r="C16" s="291"/>
      <c r="D16" s="5"/>
      <c r="E16" s="31"/>
      <c r="F16" s="41"/>
      <c r="G16" s="97" t="str">
        <f t="shared" si="0"/>
        <v/>
      </c>
      <c r="H16" s="160"/>
      <c r="I16" s="161"/>
      <c r="J16" s="98">
        <f t="shared" si="1"/>
        <v>0</v>
      </c>
      <c r="K16" s="99">
        <f t="shared" si="10"/>
        <v>0</v>
      </c>
      <c r="L16" s="129" t="str">
        <f t="shared" si="17"/>
        <v/>
      </c>
      <c r="M16" s="130" t="str">
        <f t="shared" si="18"/>
        <v/>
      </c>
      <c r="N16" s="18"/>
      <c r="O16" s="18"/>
      <c r="P16" s="21"/>
      <c r="Q16" s="20"/>
      <c r="R16" s="18"/>
      <c r="S16" s="19"/>
      <c r="T16" s="20"/>
      <c r="U16" s="19"/>
      <c r="V16" s="22"/>
      <c r="W16" s="32"/>
      <c r="X16" s="23"/>
      <c r="Y16" s="33"/>
      <c r="Z16" s="18"/>
      <c r="AA16" s="102"/>
      <c r="AB16" s="205"/>
      <c r="AC16" s="206"/>
      <c r="AD16" s="140">
        <f t="shared" si="11"/>
        <v>0</v>
      </c>
      <c r="AE16" s="274"/>
      <c r="AG16" s="96">
        <f t="shared" ref="AG16" si="22">IF(K16=0,0,(MAX($K$15:$K$17)*$B$7)*(K16/SUM($K$15:$K$17)))</f>
        <v>0</v>
      </c>
      <c r="AH16" s="44">
        <f t="shared" si="2"/>
        <v>0</v>
      </c>
      <c r="AI16" s="44">
        <f t="shared" si="3"/>
        <v>0</v>
      </c>
      <c r="AJ16" s="44">
        <f t="shared" si="4"/>
        <v>0</v>
      </c>
      <c r="AK16" s="44">
        <f t="shared" si="5"/>
        <v>0</v>
      </c>
      <c r="AL16" s="44">
        <f t="shared" si="6"/>
        <v>0</v>
      </c>
      <c r="AM16" s="203">
        <f t="shared" si="13"/>
        <v>0</v>
      </c>
      <c r="AO16" s="43" t="s">
        <v>11</v>
      </c>
      <c r="AQ16" s="44"/>
      <c r="AR16" s="44">
        <f>COUNTIF(C9:C41,"&gt;0")</f>
        <v>0</v>
      </c>
      <c r="AV16" s="202" t="b">
        <f t="shared" si="14"/>
        <v>0</v>
      </c>
      <c r="AX16" s="202" t="b">
        <f t="shared" si="7"/>
        <v>0</v>
      </c>
      <c r="AY16" s="202" t="b">
        <f t="shared" si="8"/>
        <v>0</v>
      </c>
      <c r="AZ16" s="202" t="b">
        <f t="shared" si="15"/>
        <v>0</v>
      </c>
      <c r="BB16" s="202">
        <f t="shared" si="9"/>
        <v>0</v>
      </c>
      <c r="BC16" s="202">
        <f>IF(AND(AZ16,AX16),I16-Keuzelijsten!$A$3+1,-3)</f>
        <v>-3</v>
      </c>
      <c r="BD16" s="202">
        <f>IF(AND(AZ16,AY16),Keuzelijsten!$B$5-H16+1,-2)</f>
        <v>-2</v>
      </c>
      <c r="BF16" s="202">
        <f>IF(AND(AV16,BB16=0),Keuzelijsten!$B$5-Keuzelijsten!$A$3+1,-4)</f>
        <v>-4</v>
      </c>
      <c r="BH16" s="202">
        <f t="shared" si="16"/>
        <v>0</v>
      </c>
    </row>
    <row r="17" spans="1:60" ht="15.75" thickBot="1" x14ac:dyDescent="0.3">
      <c r="A17" s="286"/>
      <c r="B17" s="289"/>
      <c r="C17" s="292"/>
      <c r="D17" s="8"/>
      <c r="E17" s="34"/>
      <c r="F17" s="42"/>
      <c r="G17" s="103" t="str">
        <f t="shared" si="0"/>
        <v/>
      </c>
      <c r="H17" s="162"/>
      <c r="I17" s="163"/>
      <c r="J17" s="104">
        <f t="shared" si="1"/>
        <v>0</v>
      </c>
      <c r="K17" s="105">
        <f t="shared" si="10"/>
        <v>0</v>
      </c>
      <c r="L17" s="131" t="str">
        <f t="shared" si="17"/>
        <v/>
      </c>
      <c r="M17" s="132" t="str">
        <f t="shared" si="18"/>
        <v/>
      </c>
      <c r="N17" s="24"/>
      <c r="O17" s="24"/>
      <c r="P17" s="27"/>
      <c r="Q17" s="26"/>
      <c r="R17" s="24"/>
      <c r="S17" s="25"/>
      <c r="T17" s="26"/>
      <c r="U17" s="25"/>
      <c r="V17" s="28"/>
      <c r="W17" s="35"/>
      <c r="X17" s="30"/>
      <c r="Y17" s="36"/>
      <c r="Z17" s="24"/>
      <c r="AA17" s="88"/>
      <c r="AB17" s="209"/>
      <c r="AC17" s="210"/>
      <c r="AD17" s="141">
        <f t="shared" si="11"/>
        <v>0</v>
      </c>
      <c r="AE17" s="275"/>
      <c r="AG17" s="96">
        <f>IF(K17=0,0,(MAX($K$15:$K$17)*$B$7)*(K17/SUM($K$15:$K$17)))</f>
        <v>0</v>
      </c>
      <c r="AH17" s="44">
        <f t="shared" si="2"/>
        <v>0</v>
      </c>
      <c r="AI17" s="44">
        <f t="shared" si="3"/>
        <v>0</v>
      </c>
      <c r="AJ17" s="44">
        <f t="shared" si="4"/>
        <v>0</v>
      </c>
      <c r="AK17" s="44">
        <f t="shared" si="5"/>
        <v>0</v>
      </c>
      <c r="AL17" s="44">
        <f t="shared" si="6"/>
        <v>0</v>
      </c>
      <c r="AM17" s="203">
        <f t="shared" si="13"/>
        <v>0</v>
      </c>
      <c r="AV17" s="202" t="b">
        <f t="shared" si="14"/>
        <v>0</v>
      </c>
      <c r="AX17" s="202" t="b">
        <f t="shared" si="7"/>
        <v>0</v>
      </c>
      <c r="AY17" s="202" t="b">
        <f t="shared" si="8"/>
        <v>0</v>
      </c>
      <c r="AZ17" s="202" t="b">
        <f t="shared" si="15"/>
        <v>0</v>
      </c>
      <c r="BB17" s="202">
        <f t="shared" si="9"/>
        <v>0</v>
      </c>
      <c r="BC17" s="202">
        <f>IF(AND(AZ17,AX17),I17-Keuzelijsten!$A$3+1,-3)</f>
        <v>-3</v>
      </c>
      <c r="BD17" s="202">
        <f>IF(AND(AZ17,AY17),Keuzelijsten!$B$5-H17+1,-2)</f>
        <v>-2</v>
      </c>
      <c r="BF17" s="202">
        <f>IF(AND(AV17,BB17=0),Keuzelijsten!$B$5-Keuzelijsten!$A$3+1,-4)</f>
        <v>-4</v>
      </c>
      <c r="BH17" s="202">
        <f t="shared" si="16"/>
        <v>0</v>
      </c>
    </row>
    <row r="18" spans="1:60" x14ac:dyDescent="0.25">
      <c r="A18" s="284">
        <v>4</v>
      </c>
      <c r="B18" s="287" t="s">
        <v>30</v>
      </c>
      <c r="C18" s="290">
        <f>COUNTA(D18:D20)</f>
        <v>0</v>
      </c>
      <c r="D18" s="2"/>
      <c r="E18" s="37"/>
      <c r="F18" s="38"/>
      <c r="G18" s="91" t="str">
        <f t="shared" si="0"/>
        <v/>
      </c>
      <c r="H18" s="158"/>
      <c r="I18" s="159"/>
      <c r="J18" s="92">
        <f t="shared" si="1"/>
        <v>0</v>
      </c>
      <c r="K18" s="93">
        <f t="shared" si="10"/>
        <v>0</v>
      </c>
      <c r="L18" s="127" t="str">
        <f t="shared" si="17"/>
        <v/>
      </c>
      <c r="M18" s="128" t="str">
        <f t="shared" si="18"/>
        <v/>
      </c>
      <c r="N18" s="11"/>
      <c r="O18" s="11"/>
      <c r="P18" s="14"/>
      <c r="Q18" s="13"/>
      <c r="R18" s="11"/>
      <c r="S18" s="12"/>
      <c r="T18" s="13"/>
      <c r="U18" s="12"/>
      <c r="V18" s="15"/>
      <c r="W18" s="39"/>
      <c r="X18" s="17"/>
      <c r="Y18" s="40"/>
      <c r="Z18" s="11"/>
      <c r="AA18" s="95"/>
      <c r="AB18" s="205"/>
      <c r="AC18" s="206"/>
      <c r="AD18" s="139">
        <f t="shared" si="11"/>
        <v>0</v>
      </c>
      <c r="AE18" s="273">
        <f t="shared" ref="AE18" si="23">SUM(AD18:AD20)</f>
        <v>0</v>
      </c>
      <c r="AG18" s="96">
        <f>IF(K18=0,0,(MAX($K$18:$K$20)*$B$7)*(K18/SUM($K$18:$K$20)))</f>
        <v>0</v>
      </c>
      <c r="AH18" s="44">
        <f t="shared" si="2"/>
        <v>0</v>
      </c>
      <c r="AI18" s="44">
        <f t="shared" si="3"/>
        <v>0</v>
      </c>
      <c r="AJ18" s="44">
        <f t="shared" si="4"/>
        <v>0</v>
      </c>
      <c r="AK18" s="44">
        <f t="shared" si="5"/>
        <v>0</v>
      </c>
      <c r="AL18" s="44">
        <f t="shared" si="6"/>
        <v>0</v>
      </c>
      <c r="AM18" s="203">
        <f t="shared" si="13"/>
        <v>0</v>
      </c>
      <c r="AP18" s="43" t="s">
        <v>40</v>
      </c>
      <c r="AQ18" s="43" t="s">
        <v>41</v>
      </c>
      <c r="AR18" s="43" t="s">
        <v>42</v>
      </c>
      <c r="AS18" s="43" t="s">
        <v>55</v>
      </c>
      <c r="AT18" s="116" t="s">
        <v>64</v>
      </c>
      <c r="AV18" s="202" t="b">
        <f t="shared" si="14"/>
        <v>0</v>
      </c>
      <c r="AX18" s="202" t="b">
        <f t="shared" si="7"/>
        <v>0</v>
      </c>
      <c r="AY18" s="202" t="b">
        <f t="shared" si="8"/>
        <v>0</v>
      </c>
      <c r="AZ18" s="202" t="b">
        <f t="shared" si="15"/>
        <v>0</v>
      </c>
      <c r="BB18" s="202">
        <f t="shared" si="9"/>
        <v>0</v>
      </c>
      <c r="BC18" s="202">
        <f>IF(AND(AZ18,AX18),I18-Keuzelijsten!$A$3+1,-3)</f>
        <v>-3</v>
      </c>
      <c r="BD18" s="202">
        <f>IF(AND(AZ18,AY18),Keuzelijsten!$B$5-H18+1,-2)</f>
        <v>-2</v>
      </c>
      <c r="BF18" s="202">
        <f>IF(AND(AV18,BB18=0),Keuzelijsten!$B$5-Keuzelijsten!$A$3+1,-4)</f>
        <v>-4</v>
      </c>
      <c r="BH18" s="202">
        <f t="shared" si="16"/>
        <v>0</v>
      </c>
    </row>
    <row r="19" spans="1:60" x14ac:dyDescent="0.25">
      <c r="A19" s="285"/>
      <c r="B19" s="288"/>
      <c r="C19" s="291"/>
      <c r="D19" s="5"/>
      <c r="E19" s="31"/>
      <c r="F19" s="41"/>
      <c r="G19" s="97" t="str">
        <f t="shared" si="0"/>
        <v/>
      </c>
      <c r="H19" s="160"/>
      <c r="I19" s="161"/>
      <c r="J19" s="98">
        <f t="shared" si="1"/>
        <v>0</v>
      </c>
      <c r="K19" s="99">
        <f t="shared" si="10"/>
        <v>0</v>
      </c>
      <c r="L19" s="129" t="str">
        <f t="shared" si="17"/>
        <v/>
      </c>
      <c r="M19" s="130" t="str">
        <f t="shared" si="18"/>
        <v/>
      </c>
      <c r="N19" s="18"/>
      <c r="O19" s="18"/>
      <c r="P19" s="21"/>
      <c r="Q19" s="20"/>
      <c r="R19" s="18"/>
      <c r="S19" s="19"/>
      <c r="T19" s="20"/>
      <c r="U19" s="19"/>
      <c r="V19" s="22"/>
      <c r="W19" s="32"/>
      <c r="X19" s="23"/>
      <c r="Y19" s="33"/>
      <c r="Z19" s="18"/>
      <c r="AA19" s="102"/>
      <c r="AB19" s="205"/>
      <c r="AC19" s="206"/>
      <c r="AD19" s="140">
        <f t="shared" si="11"/>
        <v>0</v>
      </c>
      <c r="AE19" s="274"/>
      <c r="AG19" s="96">
        <f t="shared" ref="AG19:AG20" si="24">IF(K19=0,0,(MAX($K$18:$K$20)*$B$7)*(K19/SUM($K$18:$K$20)))</f>
        <v>0</v>
      </c>
      <c r="AH19" s="44">
        <f t="shared" si="2"/>
        <v>0</v>
      </c>
      <c r="AI19" s="44">
        <f t="shared" si="3"/>
        <v>0</v>
      </c>
      <c r="AJ19" s="44">
        <f t="shared" si="4"/>
        <v>0</v>
      </c>
      <c r="AK19" s="44">
        <f t="shared" si="5"/>
        <v>0</v>
      </c>
      <c r="AL19" s="44">
        <f t="shared" si="6"/>
        <v>0</v>
      </c>
      <c r="AM19" s="203">
        <f t="shared" si="13"/>
        <v>0</v>
      </c>
      <c r="AO19" s="43" t="s">
        <v>17</v>
      </c>
      <c r="AP19" s="114"/>
      <c r="AQ19" s="44">
        <f>COUNTA(N9:N41)</f>
        <v>0</v>
      </c>
      <c r="AR19" s="44">
        <f>COUNTA(O9:O41)</f>
        <v>0</v>
      </c>
      <c r="AS19" s="44">
        <f>COUNTA(P9:P41)</f>
        <v>0</v>
      </c>
      <c r="AT19" s="116">
        <f>SUM(AP19:AS19)</f>
        <v>0</v>
      </c>
      <c r="AV19" s="202" t="b">
        <f t="shared" si="14"/>
        <v>0</v>
      </c>
      <c r="AX19" s="202" t="b">
        <f t="shared" si="7"/>
        <v>0</v>
      </c>
      <c r="AY19" s="202" t="b">
        <f t="shared" si="8"/>
        <v>0</v>
      </c>
      <c r="AZ19" s="202" t="b">
        <f t="shared" si="15"/>
        <v>0</v>
      </c>
      <c r="BB19" s="202">
        <f t="shared" si="9"/>
        <v>0</v>
      </c>
      <c r="BC19" s="202">
        <f>IF(AND(AZ19,AX19),I19-Keuzelijsten!$A$3+1,-3)</f>
        <v>-3</v>
      </c>
      <c r="BD19" s="202">
        <f>IF(AND(AZ19,AY19),Keuzelijsten!$B$5-H19+1,-2)</f>
        <v>-2</v>
      </c>
      <c r="BF19" s="202">
        <f>IF(AND(AV19,BB19=0),Keuzelijsten!$B$5-Keuzelijsten!$A$3+1,-4)</f>
        <v>-4</v>
      </c>
      <c r="BH19" s="202">
        <f t="shared" si="16"/>
        <v>0</v>
      </c>
    </row>
    <row r="20" spans="1:60" ht="15.75" thickBot="1" x14ac:dyDescent="0.3">
      <c r="A20" s="286"/>
      <c r="B20" s="289"/>
      <c r="C20" s="292"/>
      <c r="D20" s="8"/>
      <c r="E20" s="34"/>
      <c r="F20" s="42"/>
      <c r="G20" s="103" t="str">
        <f t="shared" si="0"/>
        <v/>
      </c>
      <c r="H20" s="162"/>
      <c r="I20" s="163"/>
      <c r="J20" s="104">
        <f t="shared" si="1"/>
        <v>0</v>
      </c>
      <c r="K20" s="105">
        <f t="shared" si="10"/>
        <v>0</v>
      </c>
      <c r="L20" s="131" t="str">
        <f t="shared" si="17"/>
        <v/>
      </c>
      <c r="M20" s="132" t="str">
        <f t="shared" si="18"/>
        <v/>
      </c>
      <c r="N20" s="24"/>
      <c r="O20" s="24"/>
      <c r="P20" s="27"/>
      <c r="Q20" s="26"/>
      <c r="R20" s="24"/>
      <c r="S20" s="25"/>
      <c r="T20" s="26"/>
      <c r="U20" s="25"/>
      <c r="V20" s="28"/>
      <c r="W20" s="35"/>
      <c r="X20" s="30"/>
      <c r="Y20" s="36"/>
      <c r="Z20" s="24"/>
      <c r="AA20" s="88"/>
      <c r="AB20" s="209"/>
      <c r="AC20" s="210"/>
      <c r="AD20" s="141">
        <f t="shared" si="11"/>
        <v>0</v>
      </c>
      <c r="AE20" s="275"/>
      <c r="AG20" s="96">
        <f t="shared" si="24"/>
        <v>0</v>
      </c>
      <c r="AH20" s="44">
        <f t="shared" si="2"/>
        <v>0</v>
      </c>
      <c r="AI20" s="44">
        <f t="shared" si="3"/>
        <v>0</v>
      </c>
      <c r="AJ20" s="44">
        <f t="shared" si="4"/>
        <v>0</v>
      </c>
      <c r="AK20" s="44">
        <f t="shared" si="5"/>
        <v>0</v>
      </c>
      <c r="AL20" s="44">
        <f t="shared" si="6"/>
        <v>0</v>
      </c>
      <c r="AM20" s="203">
        <f t="shared" si="13"/>
        <v>0</v>
      </c>
      <c r="AO20" s="43" t="s">
        <v>21</v>
      </c>
      <c r="AP20" s="44">
        <f>COUNTA(Q9:Q41)</f>
        <v>0</v>
      </c>
      <c r="AQ20" s="44">
        <f>COUNTA(R9:R41)</f>
        <v>0</v>
      </c>
      <c r="AR20" s="44">
        <f>COUNTA(S9:S41)</f>
        <v>0</v>
      </c>
      <c r="AS20" s="114"/>
      <c r="AT20" s="116">
        <f t="shared" ref="AT20:AT22" si="25">SUM(AP20:AS20)</f>
        <v>0</v>
      </c>
      <c r="AV20" s="202" t="b">
        <f t="shared" si="14"/>
        <v>0</v>
      </c>
      <c r="AX20" s="202" t="b">
        <f t="shared" si="7"/>
        <v>0</v>
      </c>
      <c r="AY20" s="202" t="b">
        <f t="shared" si="8"/>
        <v>0</v>
      </c>
      <c r="AZ20" s="202" t="b">
        <f t="shared" si="15"/>
        <v>0</v>
      </c>
      <c r="BB20" s="202">
        <f t="shared" si="9"/>
        <v>0</v>
      </c>
      <c r="BC20" s="202">
        <f>IF(AND(AZ20,AX20),I20-Keuzelijsten!$A$3+1,-3)</f>
        <v>-3</v>
      </c>
      <c r="BD20" s="202">
        <f>IF(AND(AZ20,AY20),Keuzelijsten!$B$5-H20+1,-2)</f>
        <v>-2</v>
      </c>
      <c r="BF20" s="202">
        <f>IF(AND(AV20,BB20=0),Keuzelijsten!$B$5-Keuzelijsten!$A$3+1,-4)</f>
        <v>-4</v>
      </c>
      <c r="BH20" s="202">
        <f t="shared" si="16"/>
        <v>0</v>
      </c>
    </row>
    <row r="21" spans="1:60" x14ac:dyDescent="0.25">
      <c r="A21" s="284">
        <v>5</v>
      </c>
      <c r="B21" s="287" t="s">
        <v>30</v>
      </c>
      <c r="C21" s="290">
        <f>COUNTA(D21:D23)</f>
        <v>0</v>
      </c>
      <c r="D21" s="2"/>
      <c r="E21" s="37"/>
      <c r="F21" s="38"/>
      <c r="G21" s="91" t="str">
        <f t="shared" si="0"/>
        <v/>
      </c>
      <c r="H21" s="158"/>
      <c r="I21" s="159"/>
      <c r="J21" s="92">
        <f t="shared" si="1"/>
        <v>0</v>
      </c>
      <c r="K21" s="93">
        <f t="shared" si="10"/>
        <v>0</v>
      </c>
      <c r="L21" s="127" t="str">
        <f t="shared" si="17"/>
        <v/>
      </c>
      <c r="M21" s="128" t="str">
        <f t="shared" si="18"/>
        <v/>
      </c>
      <c r="N21" s="11"/>
      <c r="O21" s="11"/>
      <c r="P21" s="14"/>
      <c r="Q21" s="13"/>
      <c r="R21" s="11"/>
      <c r="S21" s="12"/>
      <c r="T21" s="13"/>
      <c r="U21" s="12"/>
      <c r="V21" s="15"/>
      <c r="W21" s="39"/>
      <c r="X21" s="17"/>
      <c r="Y21" s="40"/>
      <c r="Z21" s="11"/>
      <c r="AA21" s="95"/>
      <c r="AB21" s="205"/>
      <c r="AC21" s="206"/>
      <c r="AD21" s="139">
        <f t="shared" si="11"/>
        <v>0</v>
      </c>
      <c r="AE21" s="273">
        <f t="shared" ref="AE21" si="26">SUM(AD21:AD23)</f>
        <v>0</v>
      </c>
      <c r="AG21" s="96">
        <f>IF(K21=0,0,(MAX($K$21:$K$23)*$B$7)*(K21/SUM($K$21:$K$23)))</f>
        <v>0</v>
      </c>
      <c r="AH21" s="44">
        <f t="shared" si="2"/>
        <v>0</v>
      </c>
      <c r="AI21" s="44">
        <f t="shared" si="3"/>
        <v>0</v>
      </c>
      <c r="AJ21" s="44">
        <f t="shared" si="4"/>
        <v>0</v>
      </c>
      <c r="AK21" s="44">
        <f t="shared" si="5"/>
        <v>0</v>
      </c>
      <c r="AL21" s="44">
        <f t="shared" si="6"/>
        <v>0</v>
      </c>
      <c r="AM21" s="203">
        <f t="shared" si="13"/>
        <v>0</v>
      </c>
      <c r="AO21" s="43" t="s">
        <v>22</v>
      </c>
      <c r="AP21" s="44">
        <f>COUNTA(T9:T41)</f>
        <v>0</v>
      </c>
      <c r="AQ21" s="114"/>
      <c r="AR21" s="44">
        <f>COUNTA(U9:U41)</f>
        <v>0</v>
      </c>
      <c r="AS21" s="114"/>
      <c r="AT21" s="116">
        <f t="shared" si="25"/>
        <v>0</v>
      </c>
      <c r="AV21" s="202" t="b">
        <f t="shared" si="14"/>
        <v>0</v>
      </c>
      <c r="AX21" s="202" t="b">
        <f t="shared" si="7"/>
        <v>0</v>
      </c>
      <c r="AY21" s="202" t="b">
        <f t="shared" si="8"/>
        <v>0</v>
      </c>
      <c r="AZ21" s="202" t="b">
        <f t="shared" si="15"/>
        <v>0</v>
      </c>
      <c r="BB21" s="202">
        <f t="shared" si="9"/>
        <v>0</v>
      </c>
      <c r="BC21" s="202">
        <f>IF(AND(AZ21,AX21),I21-Keuzelijsten!$A$3+1,-3)</f>
        <v>-3</v>
      </c>
      <c r="BD21" s="202">
        <f>IF(AND(AZ21,AY21),Keuzelijsten!$B$5-H21+1,-2)</f>
        <v>-2</v>
      </c>
      <c r="BF21" s="202">
        <f>IF(AND(AV21,BB21=0),Keuzelijsten!$B$5-Keuzelijsten!$A$3+1,-4)</f>
        <v>-4</v>
      </c>
      <c r="BH21" s="202">
        <f t="shared" si="16"/>
        <v>0</v>
      </c>
    </row>
    <row r="22" spans="1:60" x14ac:dyDescent="0.25">
      <c r="A22" s="285"/>
      <c r="B22" s="288"/>
      <c r="C22" s="291"/>
      <c r="D22" s="5"/>
      <c r="E22" s="31"/>
      <c r="F22" s="41"/>
      <c r="G22" s="97" t="str">
        <f t="shared" si="0"/>
        <v/>
      </c>
      <c r="H22" s="160"/>
      <c r="I22" s="161"/>
      <c r="J22" s="98">
        <f t="shared" si="1"/>
        <v>0</v>
      </c>
      <c r="K22" s="99">
        <f t="shared" si="10"/>
        <v>0</v>
      </c>
      <c r="L22" s="129" t="str">
        <f t="shared" si="17"/>
        <v/>
      </c>
      <c r="M22" s="130" t="str">
        <f t="shared" si="18"/>
        <v/>
      </c>
      <c r="N22" s="18"/>
      <c r="O22" s="18"/>
      <c r="P22" s="21"/>
      <c r="Q22" s="20"/>
      <c r="R22" s="18"/>
      <c r="S22" s="19"/>
      <c r="T22" s="20"/>
      <c r="U22" s="19"/>
      <c r="V22" s="22"/>
      <c r="W22" s="32"/>
      <c r="X22" s="23"/>
      <c r="Y22" s="33"/>
      <c r="Z22" s="18"/>
      <c r="AA22" s="102"/>
      <c r="AB22" s="205"/>
      <c r="AC22" s="206"/>
      <c r="AD22" s="140">
        <f t="shared" si="11"/>
        <v>0</v>
      </c>
      <c r="AE22" s="274"/>
      <c r="AG22" s="96">
        <f t="shared" ref="AG22:AG23" si="27">IF(K22=0,0,(MAX($K$21:$K$23)*$B$7)*(K22/SUM($K$21:$K$23)))</f>
        <v>0</v>
      </c>
      <c r="AH22" s="44">
        <f t="shared" si="2"/>
        <v>0</v>
      </c>
      <c r="AI22" s="44">
        <f t="shared" si="3"/>
        <v>0</v>
      </c>
      <c r="AJ22" s="44">
        <f t="shared" si="4"/>
        <v>0</v>
      </c>
      <c r="AK22" s="44">
        <f t="shared" si="5"/>
        <v>0</v>
      </c>
      <c r="AL22" s="44">
        <f t="shared" si="6"/>
        <v>0</v>
      </c>
      <c r="AM22" s="203">
        <f t="shared" si="13"/>
        <v>0</v>
      </c>
      <c r="AO22" s="43" t="s">
        <v>48</v>
      </c>
      <c r="AP22" s="114"/>
      <c r="AQ22" s="44">
        <f>COUNTA(V9:V41)</f>
        <v>0</v>
      </c>
      <c r="AR22" s="114"/>
      <c r="AS22" s="114"/>
      <c r="AT22" s="116">
        <f t="shared" si="25"/>
        <v>0</v>
      </c>
      <c r="AV22" s="202" t="b">
        <f t="shared" si="14"/>
        <v>0</v>
      </c>
      <c r="AX22" s="202" t="b">
        <f t="shared" si="7"/>
        <v>0</v>
      </c>
      <c r="AY22" s="202" t="b">
        <f t="shared" si="8"/>
        <v>0</v>
      </c>
      <c r="AZ22" s="202" t="b">
        <f t="shared" si="15"/>
        <v>0</v>
      </c>
      <c r="BB22" s="202">
        <f t="shared" si="9"/>
        <v>0</v>
      </c>
      <c r="BC22" s="202">
        <f>IF(AND(AZ22,AX22),I22-Keuzelijsten!$A$3+1,-3)</f>
        <v>-3</v>
      </c>
      <c r="BD22" s="202">
        <f>IF(AND(AZ22,AY22),Keuzelijsten!$B$5-H22+1,-2)</f>
        <v>-2</v>
      </c>
      <c r="BF22" s="202">
        <f>IF(AND(AV22,BB22=0),Keuzelijsten!$B$5-Keuzelijsten!$A$3+1,-4)</f>
        <v>-4</v>
      </c>
      <c r="BH22" s="202">
        <f t="shared" si="16"/>
        <v>0</v>
      </c>
    </row>
    <row r="23" spans="1:60" ht="15.75" thickBot="1" x14ac:dyDescent="0.3">
      <c r="A23" s="286"/>
      <c r="B23" s="289"/>
      <c r="C23" s="292"/>
      <c r="D23" s="8"/>
      <c r="E23" s="34"/>
      <c r="F23" s="42"/>
      <c r="G23" s="103" t="str">
        <f t="shared" si="0"/>
        <v/>
      </c>
      <c r="H23" s="162"/>
      <c r="I23" s="163"/>
      <c r="J23" s="104">
        <f t="shared" si="1"/>
        <v>0</v>
      </c>
      <c r="K23" s="105">
        <f t="shared" si="10"/>
        <v>0</v>
      </c>
      <c r="L23" s="131" t="str">
        <f t="shared" si="17"/>
        <v/>
      </c>
      <c r="M23" s="132" t="str">
        <f t="shared" si="18"/>
        <v/>
      </c>
      <c r="N23" s="24"/>
      <c r="O23" s="24"/>
      <c r="P23" s="27"/>
      <c r="Q23" s="26"/>
      <c r="R23" s="24"/>
      <c r="S23" s="25"/>
      <c r="T23" s="26"/>
      <c r="U23" s="25"/>
      <c r="V23" s="28"/>
      <c r="W23" s="35"/>
      <c r="X23" s="30"/>
      <c r="Y23" s="36"/>
      <c r="Z23" s="24"/>
      <c r="AA23" s="88"/>
      <c r="AB23" s="209"/>
      <c r="AC23" s="210"/>
      <c r="AD23" s="141">
        <f t="shared" si="11"/>
        <v>0</v>
      </c>
      <c r="AE23" s="275"/>
      <c r="AG23" s="96">
        <f t="shared" si="27"/>
        <v>0</v>
      </c>
      <c r="AH23" s="44">
        <f t="shared" si="2"/>
        <v>0</v>
      </c>
      <c r="AI23" s="44">
        <f t="shared" si="3"/>
        <v>0</v>
      </c>
      <c r="AJ23" s="44">
        <f t="shared" si="4"/>
        <v>0</v>
      </c>
      <c r="AK23" s="44">
        <f t="shared" si="5"/>
        <v>0</v>
      </c>
      <c r="AL23" s="44">
        <f t="shared" si="6"/>
        <v>0</v>
      </c>
      <c r="AM23" s="203">
        <f t="shared" si="13"/>
        <v>0</v>
      </c>
      <c r="AV23" s="202" t="b">
        <f t="shared" si="14"/>
        <v>0</v>
      </c>
      <c r="AX23" s="202" t="b">
        <f t="shared" si="7"/>
        <v>0</v>
      </c>
      <c r="AY23" s="202" t="b">
        <f t="shared" si="8"/>
        <v>0</v>
      </c>
      <c r="AZ23" s="202" t="b">
        <f t="shared" si="15"/>
        <v>0</v>
      </c>
      <c r="BB23" s="202">
        <f t="shared" si="9"/>
        <v>0</v>
      </c>
      <c r="BC23" s="202">
        <f>IF(AND(AZ23,AX23),I23-Keuzelijsten!$A$3+1,-3)</f>
        <v>-3</v>
      </c>
      <c r="BD23" s="202">
        <f>IF(AND(AZ23,AY23),Keuzelijsten!$B$5-H23+1,-2)</f>
        <v>-2</v>
      </c>
      <c r="BF23" s="202">
        <f>IF(AND(AV23,BB23=0),Keuzelijsten!$B$5-Keuzelijsten!$A$3+1,-4)</f>
        <v>-4</v>
      </c>
      <c r="BH23" s="202">
        <f t="shared" si="16"/>
        <v>0</v>
      </c>
    </row>
    <row r="24" spans="1:60" x14ac:dyDescent="0.25">
      <c r="A24" s="284">
        <v>6</v>
      </c>
      <c r="B24" s="287" t="s">
        <v>30</v>
      </c>
      <c r="C24" s="290">
        <f>COUNTA(D24:D26)</f>
        <v>0</v>
      </c>
      <c r="D24" s="2"/>
      <c r="E24" s="37"/>
      <c r="F24" s="38"/>
      <c r="G24" s="91" t="str">
        <f t="shared" si="0"/>
        <v/>
      </c>
      <c r="H24" s="158"/>
      <c r="I24" s="159"/>
      <c r="J24" s="92">
        <f t="shared" si="1"/>
        <v>0</v>
      </c>
      <c r="K24" s="93">
        <f t="shared" si="10"/>
        <v>0</v>
      </c>
      <c r="L24" s="127" t="str">
        <f t="shared" si="17"/>
        <v/>
      </c>
      <c r="M24" s="128" t="str">
        <f t="shared" si="18"/>
        <v/>
      </c>
      <c r="N24" s="11"/>
      <c r="O24" s="11"/>
      <c r="P24" s="14"/>
      <c r="Q24" s="13"/>
      <c r="R24" s="11"/>
      <c r="S24" s="12"/>
      <c r="T24" s="13"/>
      <c r="U24" s="12"/>
      <c r="V24" s="15"/>
      <c r="W24" s="39"/>
      <c r="X24" s="17"/>
      <c r="Y24" s="40"/>
      <c r="Z24" s="11"/>
      <c r="AA24" s="95"/>
      <c r="AB24" s="205"/>
      <c r="AC24" s="206"/>
      <c r="AD24" s="139">
        <f t="shared" si="11"/>
        <v>0</v>
      </c>
      <c r="AE24" s="273">
        <f t="shared" ref="AE24" si="28">SUM(AD24:AD26)</f>
        <v>0</v>
      </c>
      <c r="AG24" s="96">
        <f>IF(K24=0,0,(MAX($K$24:$K$26)*$B$7)*(K24/SUM($K$24:$K$26)))</f>
        <v>0</v>
      </c>
      <c r="AH24" s="44">
        <f t="shared" si="2"/>
        <v>0</v>
      </c>
      <c r="AI24" s="44">
        <f t="shared" si="3"/>
        <v>0</v>
      </c>
      <c r="AJ24" s="44">
        <f t="shared" si="4"/>
        <v>0</v>
      </c>
      <c r="AK24" s="44">
        <f t="shared" si="5"/>
        <v>0</v>
      </c>
      <c r="AL24" s="44">
        <f t="shared" si="6"/>
        <v>0</v>
      </c>
      <c r="AM24" s="203">
        <f t="shared" si="13"/>
        <v>0</v>
      </c>
      <c r="AO24" s="89" t="s">
        <v>141</v>
      </c>
      <c r="AP24" s="157" t="s">
        <v>102</v>
      </c>
      <c r="AQ24" s="157" t="s">
        <v>73</v>
      </c>
      <c r="AV24" s="202" t="b">
        <f t="shared" si="14"/>
        <v>0</v>
      </c>
      <c r="AX24" s="202" t="b">
        <f t="shared" si="7"/>
        <v>0</v>
      </c>
      <c r="AY24" s="202" t="b">
        <f t="shared" si="8"/>
        <v>0</v>
      </c>
      <c r="AZ24" s="202" t="b">
        <f t="shared" si="15"/>
        <v>0</v>
      </c>
      <c r="BB24" s="202">
        <f t="shared" si="9"/>
        <v>0</v>
      </c>
      <c r="BC24" s="202">
        <f>IF(AND(AZ24,AX24),I24-Keuzelijsten!$A$3+1,-3)</f>
        <v>-3</v>
      </c>
      <c r="BD24" s="202">
        <f>IF(AND(AZ24,AY24),Keuzelijsten!$B$5-H24+1,-2)</f>
        <v>-2</v>
      </c>
      <c r="BF24" s="202">
        <f>IF(AND(AV24,BB24=0),Keuzelijsten!$B$5-Keuzelijsten!$A$3+1,-4)</f>
        <v>-4</v>
      </c>
      <c r="BH24" s="202">
        <f t="shared" si="16"/>
        <v>0</v>
      </c>
    </row>
    <row r="25" spans="1:60" x14ac:dyDescent="0.25">
      <c r="A25" s="285"/>
      <c r="B25" s="288"/>
      <c r="C25" s="291"/>
      <c r="D25" s="5"/>
      <c r="E25" s="31"/>
      <c r="F25" s="41"/>
      <c r="G25" s="97" t="str">
        <f t="shared" si="0"/>
        <v/>
      </c>
      <c r="H25" s="160"/>
      <c r="I25" s="161"/>
      <c r="J25" s="98">
        <f t="shared" si="1"/>
        <v>0</v>
      </c>
      <c r="K25" s="99">
        <f t="shared" si="10"/>
        <v>0</v>
      </c>
      <c r="L25" s="129" t="str">
        <f t="shared" si="17"/>
        <v/>
      </c>
      <c r="M25" s="130" t="str">
        <f t="shared" si="18"/>
        <v/>
      </c>
      <c r="N25" s="18"/>
      <c r="O25" s="18"/>
      <c r="P25" s="21"/>
      <c r="Q25" s="20"/>
      <c r="R25" s="18"/>
      <c r="S25" s="19"/>
      <c r="T25" s="20"/>
      <c r="U25" s="19"/>
      <c r="V25" s="22"/>
      <c r="W25" s="32"/>
      <c r="X25" s="23"/>
      <c r="Y25" s="33"/>
      <c r="Z25" s="18"/>
      <c r="AA25" s="102"/>
      <c r="AB25" s="205"/>
      <c r="AC25" s="206"/>
      <c r="AD25" s="140">
        <f t="shared" si="11"/>
        <v>0</v>
      </c>
      <c r="AE25" s="274"/>
      <c r="AG25" s="96">
        <f t="shared" ref="AG25:AG26" si="29">IF(K25=0,0,(MAX($K$24:$K$26)*$B$7)*(K25/SUM($K$24:$K$26)))</f>
        <v>0</v>
      </c>
      <c r="AH25" s="44">
        <f t="shared" si="2"/>
        <v>0</v>
      </c>
      <c r="AI25" s="44">
        <f t="shared" si="3"/>
        <v>0</v>
      </c>
      <c r="AJ25" s="44">
        <f t="shared" si="4"/>
        <v>0</v>
      </c>
      <c r="AK25" s="44">
        <f t="shared" si="5"/>
        <v>0</v>
      </c>
      <c r="AL25" s="44">
        <f t="shared" si="6"/>
        <v>0</v>
      </c>
      <c r="AM25" s="203">
        <f t="shared" si="13"/>
        <v>0</v>
      </c>
      <c r="AO25" s="1" t="s">
        <v>133</v>
      </c>
      <c r="AP25" s="157">
        <f>SUMIF($AB$9:$AB$41,AO25,$AC$9:$AC$41)</f>
        <v>0</v>
      </c>
      <c r="AQ25" s="157">
        <f>AP25*$AB$6</f>
        <v>0</v>
      </c>
      <c r="AV25" s="202" t="b">
        <f t="shared" si="14"/>
        <v>0</v>
      </c>
      <c r="AX25" s="202" t="b">
        <f t="shared" si="7"/>
        <v>0</v>
      </c>
      <c r="AY25" s="202" t="b">
        <f t="shared" si="8"/>
        <v>0</v>
      </c>
      <c r="AZ25" s="202" t="b">
        <f t="shared" si="15"/>
        <v>0</v>
      </c>
      <c r="BB25" s="202">
        <f t="shared" si="9"/>
        <v>0</v>
      </c>
      <c r="BC25" s="202">
        <f>IF(AND(AZ25,AX25),I25-Keuzelijsten!$A$3+1,-3)</f>
        <v>-3</v>
      </c>
      <c r="BD25" s="202">
        <f>IF(AND(AZ25,AY25),Keuzelijsten!$B$5-H25+1,-2)</f>
        <v>-2</v>
      </c>
      <c r="BF25" s="202">
        <f>IF(AND(AV25,BB25=0),Keuzelijsten!$B$5-Keuzelijsten!$A$3+1,-4)</f>
        <v>-4</v>
      </c>
      <c r="BH25" s="202">
        <f t="shared" si="16"/>
        <v>0</v>
      </c>
    </row>
    <row r="26" spans="1:60" ht="15.75" thickBot="1" x14ac:dyDescent="0.3">
      <c r="A26" s="286"/>
      <c r="B26" s="289"/>
      <c r="C26" s="292"/>
      <c r="D26" s="8"/>
      <c r="E26" s="34"/>
      <c r="F26" s="42"/>
      <c r="G26" s="103" t="str">
        <f t="shared" si="0"/>
        <v/>
      </c>
      <c r="H26" s="162"/>
      <c r="I26" s="163"/>
      <c r="J26" s="104">
        <f t="shared" si="1"/>
        <v>0</v>
      </c>
      <c r="K26" s="105">
        <f t="shared" si="10"/>
        <v>0</v>
      </c>
      <c r="L26" s="131" t="str">
        <f t="shared" si="17"/>
        <v/>
      </c>
      <c r="M26" s="132" t="str">
        <f t="shared" si="18"/>
        <v/>
      </c>
      <c r="N26" s="24"/>
      <c r="O26" s="24"/>
      <c r="P26" s="27"/>
      <c r="Q26" s="26"/>
      <c r="R26" s="24"/>
      <c r="S26" s="25"/>
      <c r="T26" s="26"/>
      <c r="U26" s="25"/>
      <c r="V26" s="28"/>
      <c r="W26" s="35"/>
      <c r="X26" s="30"/>
      <c r="Y26" s="36"/>
      <c r="Z26" s="24"/>
      <c r="AA26" s="88"/>
      <c r="AB26" s="209"/>
      <c r="AC26" s="210"/>
      <c r="AD26" s="141">
        <f t="shared" si="11"/>
        <v>0</v>
      </c>
      <c r="AE26" s="275"/>
      <c r="AG26" s="96">
        <f t="shared" si="29"/>
        <v>0</v>
      </c>
      <c r="AH26" s="44">
        <f t="shared" si="2"/>
        <v>0</v>
      </c>
      <c r="AI26" s="44">
        <f t="shared" si="3"/>
        <v>0</v>
      </c>
      <c r="AJ26" s="44">
        <f t="shared" si="4"/>
        <v>0</v>
      </c>
      <c r="AK26" s="44">
        <f t="shared" si="5"/>
        <v>0</v>
      </c>
      <c r="AL26" s="44">
        <f t="shared" si="6"/>
        <v>0</v>
      </c>
      <c r="AM26" s="203">
        <f t="shared" si="13"/>
        <v>0</v>
      </c>
      <c r="AO26" s="1" t="s">
        <v>134</v>
      </c>
      <c r="AP26" s="157">
        <f t="shared" ref="AP26:AP31" si="30">SUMIF($AB$9:$AB$41,AO26,$AC$9:$AC$41)</f>
        <v>0</v>
      </c>
      <c r="AQ26" s="157">
        <f t="shared" ref="AQ26:AQ31" si="31">AP26*$AB$6</f>
        <v>0</v>
      </c>
      <c r="AV26" s="202" t="b">
        <f t="shared" si="14"/>
        <v>0</v>
      </c>
      <c r="AX26" s="202" t="b">
        <f t="shared" si="7"/>
        <v>0</v>
      </c>
      <c r="AY26" s="202" t="b">
        <f t="shared" si="8"/>
        <v>0</v>
      </c>
      <c r="AZ26" s="202" t="b">
        <f t="shared" si="15"/>
        <v>0</v>
      </c>
      <c r="BB26" s="202">
        <f t="shared" si="9"/>
        <v>0</v>
      </c>
      <c r="BC26" s="202">
        <f>IF(AND(AZ26,AX26),I26-Keuzelijsten!$A$3+1,-3)</f>
        <v>-3</v>
      </c>
      <c r="BD26" s="202">
        <f>IF(AND(AZ26,AY26),Keuzelijsten!$B$5-H26+1,-2)</f>
        <v>-2</v>
      </c>
      <c r="BF26" s="202">
        <f>IF(AND(AV26,BB26=0),Keuzelijsten!$B$5-Keuzelijsten!$A$3+1,-4)</f>
        <v>-4</v>
      </c>
      <c r="BH26" s="202">
        <f t="shared" si="16"/>
        <v>0</v>
      </c>
    </row>
    <row r="27" spans="1:60" x14ac:dyDescent="0.25">
      <c r="A27" s="284">
        <v>7</v>
      </c>
      <c r="B27" s="287" t="s">
        <v>30</v>
      </c>
      <c r="C27" s="290">
        <f>COUNTA(D27:D29)</f>
        <v>0</v>
      </c>
      <c r="D27" s="2"/>
      <c r="E27" s="37"/>
      <c r="F27" s="38"/>
      <c r="G27" s="91" t="str">
        <f t="shared" si="0"/>
        <v/>
      </c>
      <c r="H27" s="158"/>
      <c r="I27" s="159"/>
      <c r="J27" s="92">
        <f t="shared" si="1"/>
        <v>0</v>
      </c>
      <c r="K27" s="93">
        <f t="shared" si="10"/>
        <v>0</v>
      </c>
      <c r="L27" s="127" t="str">
        <f t="shared" si="17"/>
        <v/>
      </c>
      <c r="M27" s="128" t="str">
        <f t="shared" si="18"/>
        <v/>
      </c>
      <c r="N27" s="11"/>
      <c r="O27" s="11"/>
      <c r="P27" s="14"/>
      <c r="Q27" s="13"/>
      <c r="R27" s="11"/>
      <c r="S27" s="12"/>
      <c r="T27" s="13"/>
      <c r="U27" s="12"/>
      <c r="V27" s="15"/>
      <c r="W27" s="39"/>
      <c r="X27" s="17"/>
      <c r="Y27" s="40"/>
      <c r="Z27" s="11"/>
      <c r="AA27" s="95"/>
      <c r="AB27" s="205"/>
      <c r="AC27" s="206"/>
      <c r="AD27" s="139">
        <f t="shared" si="11"/>
        <v>0</v>
      </c>
      <c r="AE27" s="273">
        <f t="shared" ref="AE27" si="32">SUM(AD27:AD29)</f>
        <v>0</v>
      </c>
      <c r="AG27" s="96">
        <f>IF(K27=0,0,(MAX($K$27:$K$29)*$B$7)*(K27/SUM($K$27:$K$29)))</f>
        <v>0</v>
      </c>
      <c r="AH27" s="44">
        <f t="shared" si="2"/>
        <v>0</v>
      </c>
      <c r="AI27" s="44">
        <f t="shared" si="3"/>
        <v>0</v>
      </c>
      <c r="AJ27" s="44">
        <f t="shared" si="4"/>
        <v>0</v>
      </c>
      <c r="AK27" s="44">
        <f t="shared" si="5"/>
        <v>0</v>
      </c>
      <c r="AL27" s="44">
        <f t="shared" si="6"/>
        <v>0</v>
      </c>
      <c r="AM27" s="203">
        <f t="shared" si="13"/>
        <v>0</v>
      </c>
      <c r="AO27" s="1" t="s">
        <v>135</v>
      </c>
      <c r="AP27" s="157">
        <f t="shared" si="30"/>
        <v>0</v>
      </c>
      <c r="AQ27" s="157">
        <f t="shared" si="31"/>
        <v>0</v>
      </c>
      <c r="AV27" s="202" t="b">
        <f t="shared" si="14"/>
        <v>0</v>
      </c>
      <c r="AX27" s="202" t="b">
        <f t="shared" si="7"/>
        <v>0</v>
      </c>
      <c r="AY27" s="202" t="b">
        <f t="shared" si="8"/>
        <v>0</v>
      </c>
      <c r="AZ27" s="202" t="b">
        <f t="shared" si="15"/>
        <v>0</v>
      </c>
      <c r="BB27" s="202">
        <f t="shared" si="9"/>
        <v>0</v>
      </c>
      <c r="BC27" s="202">
        <f>IF(AND(AZ27,AX27),I27-Keuzelijsten!$A$3+1,-3)</f>
        <v>-3</v>
      </c>
      <c r="BD27" s="202">
        <f>IF(AND(AZ27,AY27),Keuzelijsten!$B$5-H27+1,-2)</f>
        <v>-2</v>
      </c>
      <c r="BF27" s="202">
        <f>IF(AND(AV27,BB27=0),Keuzelijsten!$B$5-Keuzelijsten!$A$3+1,-4)</f>
        <v>-4</v>
      </c>
      <c r="BH27" s="202">
        <f t="shared" si="16"/>
        <v>0</v>
      </c>
    </row>
    <row r="28" spans="1:60" x14ac:dyDescent="0.25">
      <c r="A28" s="285"/>
      <c r="B28" s="288"/>
      <c r="C28" s="291"/>
      <c r="D28" s="5"/>
      <c r="E28" s="31"/>
      <c r="F28" s="41"/>
      <c r="G28" s="97" t="str">
        <f t="shared" si="0"/>
        <v/>
      </c>
      <c r="H28" s="160"/>
      <c r="I28" s="161"/>
      <c r="J28" s="98">
        <f t="shared" si="1"/>
        <v>0</v>
      </c>
      <c r="K28" s="99">
        <f t="shared" si="10"/>
        <v>0</v>
      </c>
      <c r="L28" s="129" t="str">
        <f t="shared" si="17"/>
        <v/>
      </c>
      <c r="M28" s="130" t="str">
        <f t="shared" si="18"/>
        <v/>
      </c>
      <c r="N28" s="18"/>
      <c r="O28" s="18"/>
      <c r="P28" s="21"/>
      <c r="Q28" s="20"/>
      <c r="R28" s="18"/>
      <c r="S28" s="19"/>
      <c r="T28" s="20"/>
      <c r="U28" s="19"/>
      <c r="V28" s="22"/>
      <c r="W28" s="32"/>
      <c r="X28" s="23"/>
      <c r="Y28" s="33"/>
      <c r="Z28" s="18"/>
      <c r="AA28" s="102"/>
      <c r="AB28" s="205"/>
      <c r="AC28" s="206"/>
      <c r="AD28" s="140">
        <f t="shared" si="11"/>
        <v>0</v>
      </c>
      <c r="AE28" s="274"/>
      <c r="AG28" s="96">
        <f t="shared" ref="AG28:AG29" si="33">IF(K28=0,0,(MAX($K$27:$K$29)*$B$7)*(K28/SUM($K$27:$K$29)))</f>
        <v>0</v>
      </c>
      <c r="AH28" s="44">
        <f t="shared" si="2"/>
        <v>0</v>
      </c>
      <c r="AI28" s="44">
        <f t="shared" si="3"/>
        <v>0</v>
      </c>
      <c r="AJ28" s="44">
        <f t="shared" si="4"/>
        <v>0</v>
      </c>
      <c r="AK28" s="44">
        <f t="shared" si="5"/>
        <v>0</v>
      </c>
      <c r="AL28" s="44">
        <f t="shared" si="6"/>
        <v>0</v>
      </c>
      <c r="AM28" s="203">
        <f t="shared" si="13"/>
        <v>0</v>
      </c>
      <c r="AO28" s="1" t="s">
        <v>136</v>
      </c>
      <c r="AP28" s="157">
        <f t="shared" si="30"/>
        <v>0</v>
      </c>
      <c r="AQ28" s="157">
        <f t="shared" si="31"/>
        <v>0</v>
      </c>
      <c r="AV28" s="202" t="b">
        <f t="shared" si="14"/>
        <v>0</v>
      </c>
      <c r="AX28" s="202" t="b">
        <f t="shared" si="7"/>
        <v>0</v>
      </c>
      <c r="AY28" s="202" t="b">
        <f t="shared" si="8"/>
        <v>0</v>
      </c>
      <c r="AZ28" s="202" t="b">
        <f t="shared" si="15"/>
        <v>0</v>
      </c>
      <c r="BB28" s="202">
        <f t="shared" si="9"/>
        <v>0</v>
      </c>
      <c r="BC28" s="202">
        <f>IF(AND(AZ28,AX28),I28-Keuzelijsten!$A$3+1,-3)</f>
        <v>-3</v>
      </c>
      <c r="BD28" s="202">
        <f>IF(AND(AZ28,AY28),Keuzelijsten!$B$5-H28+1,-2)</f>
        <v>-2</v>
      </c>
      <c r="BF28" s="202">
        <f>IF(AND(AV28,BB28=0),Keuzelijsten!$B$5-Keuzelijsten!$A$3+1,-4)</f>
        <v>-4</v>
      </c>
      <c r="BH28" s="202">
        <f t="shared" si="16"/>
        <v>0</v>
      </c>
    </row>
    <row r="29" spans="1:60" ht="15.75" thickBot="1" x14ac:dyDescent="0.3">
      <c r="A29" s="286"/>
      <c r="B29" s="289"/>
      <c r="C29" s="292"/>
      <c r="D29" s="8"/>
      <c r="E29" s="34"/>
      <c r="F29" s="42"/>
      <c r="G29" s="103" t="str">
        <f t="shared" si="0"/>
        <v/>
      </c>
      <c r="H29" s="162"/>
      <c r="I29" s="163"/>
      <c r="J29" s="104">
        <f t="shared" si="1"/>
        <v>0</v>
      </c>
      <c r="K29" s="105">
        <f t="shared" si="10"/>
        <v>0</v>
      </c>
      <c r="L29" s="131" t="str">
        <f t="shared" si="17"/>
        <v/>
      </c>
      <c r="M29" s="132" t="str">
        <f t="shared" si="18"/>
        <v/>
      </c>
      <c r="N29" s="24"/>
      <c r="O29" s="24"/>
      <c r="P29" s="27"/>
      <c r="Q29" s="26"/>
      <c r="R29" s="24"/>
      <c r="S29" s="25"/>
      <c r="T29" s="26"/>
      <c r="U29" s="25"/>
      <c r="V29" s="28"/>
      <c r="W29" s="35"/>
      <c r="X29" s="30"/>
      <c r="Y29" s="36"/>
      <c r="Z29" s="24"/>
      <c r="AA29" s="88"/>
      <c r="AB29" s="209"/>
      <c r="AC29" s="210"/>
      <c r="AD29" s="141">
        <f t="shared" si="11"/>
        <v>0</v>
      </c>
      <c r="AE29" s="275"/>
      <c r="AG29" s="96">
        <f t="shared" si="33"/>
        <v>0</v>
      </c>
      <c r="AH29" s="44">
        <f t="shared" si="2"/>
        <v>0</v>
      </c>
      <c r="AI29" s="44">
        <f t="shared" si="3"/>
        <v>0</v>
      </c>
      <c r="AJ29" s="44">
        <f t="shared" si="4"/>
        <v>0</v>
      </c>
      <c r="AK29" s="44">
        <f t="shared" si="5"/>
        <v>0</v>
      </c>
      <c r="AL29" s="44">
        <f t="shared" si="6"/>
        <v>0</v>
      </c>
      <c r="AM29" s="203">
        <f t="shared" si="13"/>
        <v>0</v>
      </c>
      <c r="AO29" s="1" t="s">
        <v>137</v>
      </c>
      <c r="AP29" s="157">
        <f t="shared" si="30"/>
        <v>0</v>
      </c>
      <c r="AQ29" s="157">
        <f t="shared" si="31"/>
        <v>0</v>
      </c>
      <c r="AV29" s="202" t="b">
        <f t="shared" si="14"/>
        <v>0</v>
      </c>
      <c r="AX29" s="202" t="b">
        <f t="shared" si="7"/>
        <v>0</v>
      </c>
      <c r="AY29" s="202" t="b">
        <f t="shared" si="8"/>
        <v>0</v>
      </c>
      <c r="AZ29" s="202" t="b">
        <f t="shared" si="15"/>
        <v>0</v>
      </c>
      <c r="BB29" s="202">
        <f t="shared" si="9"/>
        <v>0</v>
      </c>
      <c r="BC29" s="202">
        <f>IF(AND(AZ29,AX29),I29-Keuzelijsten!$A$3+1,-3)</f>
        <v>-3</v>
      </c>
      <c r="BD29" s="202">
        <f>IF(AND(AZ29,AY29),Keuzelijsten!$B$5-H29+1,-2)</f>
        <v>-2</v>
      </c>
      <c r="BF29" s="202">
        <f>IF(AND(AV29,BB29=0),Keuzelijsten!$B$5-Keuzelijsten!$A$3+1,-4)</f>
        <v>-4</v>
      </c>
      <c r="BH29" s="202">
        <f t="shared" si="16"/>
        <v>0</v>
      </c>
    </row>
    <row r="30" spans="1:60" x14ac:dyDescent="0.25">
      <c r="A30" s="284">
        <v>8</v>
      </c>
      <c r="B30" s="287" t="s">
        <v>30</v>
      </c>
      <c r="C30" s="290">
        <f>COUNTA(D30:D32)</f>
        <v>0</v>
      </c>
      <c r="D30" s="2"/>
      <c r="E30" s="37"/>
      <c r="F30" s="38"/>
      <c r="G30" s="91" t="str">
        <f t="shared" si="0"/>
        <v/>
      </c>
      <c r="H30" s="158"/>
      <c r="I30" s="159"/>
      <c r="J30" s="92">
        <f t="shared" si="1"/>
        <v>0</v>
      </c>
      <c r="K30" s="93">
        <f t="shared" si="10"/>
        <v>0</v>
      </c>
      <c r="L30" s="127" t="str">
        <f t="shared" si="17"/>
        <v/>
      </c>
      <c r="M30" s="128" t="str">
        <f t="shared" si="18"/>
        <v/>
      </c>
      <c r="N30" s="11"/>
      <c r="O30" s="11"/>
      <c r="P30" s="14"/>
      <c r="Q30" s="13"/>
      <c r="R30" s="11"/>
      <c r="S30" s="12"/>
      <c r="T30" s="13"/>
      <c r="U30" s="12"/>
      <c r="V30" s="15"/>
      <c r="W30" s="39"/>
      <c r="X30" s="17"/>
      <c r="Y30" s="40"/>
      <c r="Z30" s="11"/>
      <c r="AA30" s="95"/>
      <c r="AB30" s="205"/>
      <c r="AC30" s="206"/>
      <c r="AD30" s="139">
        <f t="shared" si="11"/>
        <v>0</v>
      </c>
      <c r="AE30" s="273">
        <f t="shared" ref="AE30" si="34">SUM(AD30:AD32)</f>
        <v>0</v>
      </c>
      <c r="AG30" s="96">
        <f>IF(K30=0,0,(MAX($K$30:$K$32)*$B$7)*(K30/SUM($K$30:$K$32)))</f>
        <v>0</v>
      </c>
      <c r="AH30" s="44">
        <f t="shared" si="2"/>
        <v>0</v>
      </c>
      <c r="AI30" s="44">
        <f t="shared" si="3"/>
        <v>0</v>
      </c>
      <c r="AJ30" s="44">
        <f t="shared" si="4"/>
        <v>0</v>
      </c>
      <c r="AK30" s="44">
        <f t="shared" si="5"/>
        <v>0</v>
      </c>
      <c r="AL30" s="44">
        <f t="shared" si="6"/>
        <v>0</v>
      </c>
      <c r="AM30" s="203">
        <f t="shared" si="13"/>
        <v>0</v>
      </c>
      <c r="AO30" s="1" t="s">
        <v>138</v>
      </c>
      <c r="AP30" s="157">
        <f t="shared" si="30"/>
        <v>0</v>
      </c>
      <c r="AQ30" s="157">
        <f t="shared" si="31"/>
        <v>0</v>
      </c>
      <c r="AV30" s="202" t="b">
        <f t="shared" si="14"/>
        <v>0</v>
      </c>
      <c r="AX30" s="202" t="b">
        <f t="shared" si="7"/>
        <v>0</v>
      </c>
      <c r="AY30" s="202" t="b">
        <f t="shared" si="8"/>
        <v>0</v>
      </c>
      <c r="AZ30" s="202" t="b">
        <f t="shared" si="15"/>
        <v>0</v>
      </c>
      <c r="BB30" s="202">
        <f t="shared" si="9"/>
        <v>0</v>
      </c>
      <c r="BC30" s="202">
        <f>IF(AND(AZ30,AX30),I30-Keuzelijsten!$A$3+1,-3)</f>
        <v>-3</v>
      </c>
      <c r="BD30" s="202">
        <f>IF(AND(AZ30,AY30),Keuzelijsten!$B$5-H30+1,-2)</f>
        <v>-2</v>
      </c>
      <c r="BF30" s="202">
        <f>IF(AND(AV30,BB30=0),Keuzelijsten!$B$5-Keuzelijsten!$A$3+1,-4)</f>
        <v>-4</v>
      </c>
      <c r="BH30" s="202">
        <f t="shared" si="16"/>
        <v>0</v>
      </c>
    </row>
    <row r="31" spans="1:60" x14ac:dyDescent="0.25">
      <c r="A31" s="285"/>
      <c r="B31" s="288"/>
      <c r="C31" s="291"/>
      <c r="D31" s="5"/>
      <c r="E31" s="31"/>
      <c r="F31" s="41"/>
      <c r="G31" s="97" t="str">
        <f t="shared" si="0"/>
        <v/>
      </c>
      <c r="H31" s="160"/>
      <c r="I31" s="161"/>
      <c r="J31" s="98">
        <f t="shared" si="1"/>
        <v>0</v>
      </c>
      <c r="K31" s="99">
        <f t="shared" si="10"/>
        <v>0</v>
      </c>
      <c r="L31" s="129" t="str">
        <f t="shared" si="17"/>
        <v/>
      </c>
      <c r="M31" s="130" t="str">
        <f t="shared" si="18"/>
        <v/>
      </c>
      <c r="N31" s="18"/>
      <c r="O31" s="18"/>
      <c r="P31" s="21"/>
      <c r="Q31" s="20"/>
      <c r="R31" s="18"/>
      <c r="S31" s="19"/>
      <c r="T31" s="20"/>
      <c r="U31" s="19"/>
      <c r="V31" s="22"/>
      <c r="W31" s="32"/>
      <c r="X31" s="23"/>
      <c r="Y31" s="33"/>
      <c r="Z31" s="18"/>
      <c r="AA31" s="102"/>
      <c r="AB31" s="205"/>
      <c r="AC31" s="206"/>
      <c r="AD31" s="140">
        <f t="shared" si="11"/>
        <v>0</v>
      </c>
      <c r="AE31" s="274"/>
      <c r="AG31" s="96">
        <f t="shared" ref="AG31:AG32" si="35">IF(K31=0,0,(MAX($K$30:$K$32)*$B$7)*(K31/SUM($K$30:$K$32)))</f>
        <v>0</v>
      </c>
      <c r="AH31" s="44">
        <f t="shared" si="2"/>
        <v>0</v>
      </c>
      <c r="AI31" s="44">
        <f t="shared" si="3"/>
        <v>0</v>
      </c>
      <c r="AJ31" s="44">
        <f t="shared" si="4"/>
        <v>0</v>
      </c>
      <c r="AK31" s="44">
        <f t="shared" si="5"/>
        <v>0</v>
      </c>
      <c r="AL31" s="44">
        <f t="shared" si="6"/>
        <v>0</v>
      </c>
      <c r="AM31" s="203">
        <f t="shared" si="13"/>
        <v>0</v>
      </c>
      <c r="AO31" s="1" t="s">
        <v>139</v>
      </c>
      <c r="AP31" s="157">
        <f t="shared" si="30"/>
        <v>0</v>
      </c>
      <c r="AQ31" s="157">
        <f t="shared" si="31"/>
        <v>0</v>
      </c>
      <c r="AV31" s="202" t="b">
        <f t="shared" si="14"/>
        <v>0</v>
      </c>
      <c r="AX31" s="202" t="b">
        <f t="shared" si="7"/>
        <v>0</v>
      </c>
      <c r="AY31" s="202" t="b">
        <f t="shared" si="8"/>
        <v>0</v>
      </c>
      <c r="AZ31" s="202" t="b">
        <f t="shared" si="15"/>
        <v>0</v>
      </c>
      <c r="BB31" s="202">
        <f t="shared" si="9"/>
        <v>0</v>
      </c>
      <c r="BC31" s="202">
        <f>IF(AND(AZ31,AX31),I31-Keuzelijsten!$A$3+1,-3)</f>
        <v>-3</v>
      </c>
      <c r="BD31" s="202">
        <f>IF(AND(AZ31,AY31),Keuzelijsten!$B$5-H31+1,-2)</f>
        <v>-2</v>
      </c>
      <c r="BF31" s="202">
        <f>IF(AND(AV31,BB31=0),Keuzelijsten!$B$5-Keuzelijsten!$A$3+1,-4)</f>
        <v>-4</v>
      </c>
      <c r="BH31" s="202">
        <f t="shared" si="16"/>
        <v>0</v>
      </c>
    </row>
    <row r="32" spans="1:60" ht="15.75" thickBot="1" x14ac:dyDescent="0.3">
      <c r="A32" s="286"/>
      <c r="B32" s="289"/>
      <c r="C32" s="292"/>
      <c r="D32" s="8"/>
      <c r="E32" s="34"/>
      <c r="F32" s="42"/>
      <c r="G32" s="103" t="str">
        <f t="shared" si="0"/>
        <v/>
      </c>
      <c r="H32" s="162"/>
      <c r="I32" s="163"/>
      <c r="J32" s="104">
        <f t="shared" si="1"/>
        <v>0</v>
      </c>
      <c r="K32" s="105">
        <f t="shared" si="10"/>
        <v>0</v>
      </c>
      <c r="L32" s="131" t="str">
        <f t="shared" si="17"/>
        <v/>
      </c>
      <c r="M32" s="132" t="str">
        <f t="shared" si="18"/>
        <v/>
      </c>
      <c r="N32" s="24"/>
      <c r="O32" s="24"/>
      <c r="P32" s="27"/>
      <c r="Q32" s="26"/>
      <c r="R32" s="24"/>
      <c r="S32" s="25"/>
      <c r="T32" s="26"/>
      <c r="U32" s="25"/>
      <c r="V32" s="28"/>
      <c r="W32" s="35"/>
      <c r="X32" s="30"/>
      <c r="Y32" s="36"/>
      <c r="Z32" s="24"/>
      <c r="AA32" s="88"/>
      <c r="AB32" s="209"/>
      <c r="AC32" s="210"/>
      <c r="AD32" s="141">
        <f t="shared" si="11"/>
        <v>0</v>
      </c>
      <c r="AE32" s="275"/>
      <c r="AG32" s="96">
        <f t="shared" si="35"/>
        <v>0</v>
      </c>
      <c r="AH32" s="44">
        <f t="shared" si="2"/>
        <v>0</v>
      </c>
      <c r="AI32" s="44">
        <f t="shared" si="3"/>
        <v>0</v>
      </c>
      <c r="AJ32" s="44">
        <f t="shared" si="4"/>
        <v>0</v>
      </c>
      <c r="AK32" s="44">
        <f t="shared" si="5"/>
        <v>0</v>
      </c>
      <c r="AL32" s="44">
        <f t="shared" si="6"/>
        <v>0</v>
      </c>
      <c r="AM32" s="203">
        <f t="shared" si="13"/>
        <v>0</v>
      </c>
      <c r="AO32" s="112"/>
      <c r="AP32" s="143"/>
      <c r="AQ32" s="116">
        <f>SUM(AQ25:AQ31)</f>
        <v>0</v>
      </c>
      <c r="AV32" s="202" t="b">
        <f t="shared" si="14"/>
        <v>0</v>
      </c>
      <c r="AX32" s="202" t="b">
        <f t="shared" si="7"/>
        <v>0</v>
      </c>
      <c r="AY32" s="202" t="b">
        <f t="shared" si="8"/>
        <v>0</v>
      </c>
      <c r="AZ32" s="202" t="b">
        <f t="shared" si="15"/>
        <v>0</v>
      </c>
      <c r="BB32" s="202">
        <f t="shared" si="9"/>
        <v>0</v>
      </c>
      <c r="BC32" s="202">
        <f>IF(AND(AZ32,AX32),I32-Keuzelijsten!$A$3+1,-3)</f>
        <v>-3</v>
      </c>
      <c r="BD32" s="202">
        <f>IF(AND(AZ32,AY32),Keuzelijsten!$B$5-H32+1,-2)</f>
        <v>-2</v>
      </c>
      <c r="BF32" s="202">
        <f>IF(AND(AV32,BB32=0),Keuzelijsten!$B$5-Keuzelijsten!$A$3+1,-4)</f>
        <v>-4</v>
      </c>
      <c r="BH32" s="202">
        <f t="shared" si="16"/>
        <v>0</v>
      </c>
    </row>
    <row r="33" spans="1:60" x14ac:dyDescent="0.25">
      <c r="A33" s="284">
        <v>9</v>
      </c>
      <c r="B33" s="287" t="s">
        <v>30</v>
      </c>
      <c r="C33" s="290">
        <f>COUNTA(D33:D35)</f>
        <v>0</v>
      </c>
      <c r="D33" s="2"/>
      <c r="E33" s="37"/>
      <c r="F33" s="38"/>
      <c r="G33" s="91" t="str">
        <f t="shared" si="0"/>
        <v/>
      </c>
      <c r="H33" s="158"/>
      <c r="I33" s="159"/>
      <c r="J33" s="92">
        <f t="shared" si="1"/>
        <v>0</v>
      </c>
      <c r="K33" s="93">
        <f t="shared" si="10"/>
        <v>0</v>
      </c>
      <c r="L33" s="127" t="str">
        <f t="shared" si="17"/>
        <v/>
      </c>
      <c r="M33" s="128" t="str">
        <f t="shared" si="18"/>
        <v/>
      </c>
      <c r="N33" s="11"/>
      <c r="O33" s="11"/>
      <c r="P33" s="14"/>
      <c r="Q33" s="13"/>
      <c r="R33" s="11"/>
      <c r="S33" s="12"/>
      <c r="T33" s="13"/>
      <c r="U33" s="12"/>
      <c r="V33" s="15"/>
      <c r="W33" s="39"/>
      <c r="X33" s="17"/>
      <c r="Y33" s="40"/>
      <c r="Z33" s="11"/>
      <c r="AA33" s="95"/>
      <c r="AB33" s="205"/>
      <c r="AC33" s="206"/>
      <c r="AD33" s="139">
        <f t="shared" si="11"/>
        <v>0</v>
      </c>
      <c r="AE33" s="273">
        <f t="shared" ref="AE33" si="36">SUM(AD33:AD35)</f>
        <v>0</v>
      </c>
      <c r="AG33" s="96">
        <f>IF(K33=0,0,(MAX($K$33:$K$35)*$B$7)*(K33/SUM($K$33:$K$35)))</f>
        <v>0</v>
      </c>
      <c r="AH33" s="44">
        <f t="shared" si="2"/>
        <v>0</v>
      </c>
      <c r="AI33" s="44">
        <f t="shared" si="3"/>
        <v>0</v>
      </c>
      <c r="AJ33" s="44">
        <f t="shared" si="4"/>
        <v>0</v>
      </c>
      <c r="AK33" s="44">
        <f t="shared" si="5"/>
        <v>0</v>
      </c>
      <c r="AL33" s="44">
        <f t="shared" si="6"/>
        <v>0</v>
      </c>
      <c r="AM33" s="203">
        <f t="shared" si="13"/>
        <v>0</v>
      </c>
      <c r="AV33" s="202" t="b">
        <f t="shared" si="14"/>
        <v>0</v>
      </c>
      <c r="AX33" s="202" t="b">
        <f t="shared" si="7"/>
        <v>0</v>
      </c>
      <c r="AY33" s="202" t="b">
        <f t="shared" si="8"/>
        <v>0</v>
      </c>
      <c r="AZ33" s="202" t="b">
        <f t="shared" si="15"/>
        <v>0</v>
      </c>
      <c r="BB33" s="202">
        <f t="shared" si="9"/>
        <v>0</v>
      </c>
      <c r="BC33" s="202">
        <f>IF(AND(AZ33,AX33),I33-Keuzelijsten!$A$3+1,-3)</f>
        <v>-3</v>
      </c>
      <c r="BD33" s="202">
        <f>IF(AND(AZ33,AY33),Keuzelijsten!$B$5-H33+1,-2)</f>
        <v>-2</v>
      </c>
      <c r="BF33" s="202">
        <f>IF(AND(AV33,BB33=0),Keuzelijsten!$B$5-Keuzelijsten!$A$3+1,-4)</f>
        <v>-4</v>
      </c>
      <c r="BH33" s="202">
        <f t="shared" si="16"/>
        <v>0</v>
      </c>
    </row>
    <row r="34" spans="1:60" x14ac:dyDescent="0.25">
      <c r="A34" s="285"/>
      <c r="B34" s="288"/>
      <c r="C34" s="291"/>
      <c r="D34" s="5"/>
      <c r="E34" s="31"/>
      <c r="F34" s="41"/>
      <c r="G34" s="97" t="str">
        <f t="shared" si="0"/>
        <v/>
      </c>
      <c r="H34" s="160"/>
      <c r="I34" s="161"/>
      <c r="J34" s="98">
        <f t="shared" si="1"/>
        <v>0</v>
      </c>
      <c r="K34" s="99">
        <f t="shared" si="10"/>
        <v>0</v>
      </c>
      <c r="L34" s="129" t="str">
        <f t="shared" si="17"/>
        <v/>
      </c>
      <c r="M34" s="130" t="str">
        <f t="shared" si="18"/>
        <v/>
      </c>
      <c r="N34" s="18"/>
      <c r="O34" s="18"/>
      <c r="P34" s="21"/>
      <c r="Q34" s="20"/>
      <c r="R34" s="18"/>
      <c r="S34" s="19"/>
      <c r="T34" s="20"/>
      <c r="U34" s="19"/>
      <c r="V34" s="22"/>
      <c r="W34" s="32"/>
      <c r="X34" s="23"/>
      <c r="Y34" s="33"/>
      <c r="Z34" s="18"/>
      <c r="AA34" s="102"/>
      <c r="AB34" s="205"/>
      <c r="AC34" s="206"/>
      <c r="AD34" s="140">
        <f t="shared" si="11"/>
        <v>0</v>
      </c>
      <c r="AE34" s="274"/>
      <c r="AG34" s="96">
        <f t="shared" ref="AG34:AG35" si="37">IF(K34=0,0,(MAX($K$33:$K$35)*$B$7)*(K34/SUM($K$33:$K$35)))</f>
        <v>0</v>
      </c>
      <c r="AH34" s="44">
        <f t="shared" si="2"/>
        <v>0</v>
      </c>
      <c r="AI34" s="44">
        <f t="shared" si="3"/>
        <v>0</v>
      </c>
      <c r="AJ34" s="44">
        <f t="shared" si="4"/>
        <v>0</v>
      </c>
      <c r="AK34" s="44">
        <f t="shared" si="5"/>
        <v>0</v>
      </c>
      <c r="AL34" s="44">
        <f t="shared" si="6"/>
        <v>0</v>
      </c>
      <c r="AM34" s="203">
        <f t="shared" si="13"/>
        <v>0</v>
      </c>
      <c r="AV34" s="202" t="b">
        <f t="shared" si="14"/>
        <v>0</v>
      </c>
      <c r="AX34" s="202" t="b">
        <f t="shared" si="7"/>
        <v>0</v>
      </c>
      <c r="AY34" s="202" t="b">
        <f t="shared" si="8"/>
        <v>0</v>
      </c>
      <c r="AZ34" s="202" t="b">
        <f t="shared" si="15"/>
        <v>0</v>
      </c>
      <c r="BB34" s="202">
        <f t="shared" si="9"/>
        <v>0</v>
      </c>
      <c r="BC34" s="202">
        <f>IF(AND(AZ34,AX34),I34-Keuzelijsten!$A$3+1,-3)</f>
        <v>-3</v>
      </c>
      <c r="BD34" s="202">
        <f>IF(AND(AZ34,AY34),Keuzelijsten!$B$5-H34+1,-2)</f>
        <v>-2</v>
      </c>
      <c r="BF34" s="202">
        <f>IF(AND(AV34,BB34=0),Keuzelijsten!$B$5-Keuzelijsten!$A$3+1,-4)</f>
        <v>-4</v>
      </c>
      <c r="BH34" s="202">
        <f t="shared" si="16"/>
        <v>0</v>
      </c>
    </row>
    <row r="35" spans="1:60" ht="15.75" thickBot="1" x14ac:dyDescent="0.3">
      <c r="A35" s="286"/>
      <c r="B35" s="289"/>
      <c r="C35" s="292"/>
      <c r="D35" s="8"/>
      <c r="E35" s="34"/>
      <c r="F35" s="42"/>
      <c r="G35" s="103" t="str">
        <f t="shared" si="0"/>
        <v/>
      </c>
      <c r="H35" s="162"/>
      <c r="I35" s="163"/>
      <c r="J35" s="104">
        <f t="shared" si="1"/>
        <v>0</v>
      </c>
      <c r="K35" s="105">
        <f t="shared" si="10"/>
        <v>0</v>
      </c>
      <c r="L35" s="131" t="str">
        <f t="shared" si="17"/>
        <v/>
      </c>
      <c r="M35" s="132" t="str">
        <f t="shared" si="18"/>
        <v/>
      </c>
      <c r="N35" s="24"/>
      <c r="O35" s="24"/>
      <c r="P35" s="27"/>
      <c r="Q35" s="26"/>
      <c r="R35" s="24"/>
      <c r="S35" s="25"/>
      <c r="T35" s="26"/>
      <c r="U35" s="25"/>
      <c r="V35" s="28"/>
      <c r="W35" s="35"/>
      <c r="X35" s="30"/>
      <c r="Y35" s="36"/>
      <c r="Z35" s="24"/>
      <c r="AA35" s="88"/>
      <c r="AB35" s="209"/>
      <c r="AC35" s="210"/>
      <c r="AD35" s="141">
        <f t="shared" si="11"/>
        <v>0</v>
      </c>
      <c r="AE35" s="275"/>
      <c r="AG35" s="96">
        <f t="shared" si="37"/>
        <v>0</v>
      </c>
      <c r="AH35" s="44">
        <f t="shared" si="2"/>
        <v>0</v>
      </c>
      <c r="AI35" s="44">
        <f t="shared" si="3"/>
        <v>0</v>
      </c>
      <c r="AJ35" s="44">
        <f t="shared" si="4"/>
        <v>0</v>
      </c>
      <c r="AK35" s="44">
        <f t="shared" si="5"/>
        <v>0</v>
      </c>
      <c r="AL35" s="44">
        <f t="shared" si="6"/>
        <v>0</v>
      </c>
      <c r="AM35" s="203">
        <f t="shared" si="13"/>
        <v>0</v>
      </c>
      <c r="AV35" s="202" t="b">
        <f t="shared" si="14"/>
        <v>0</v>
      </c>
      <c r="AX35" s="202" t="b">
        <f t="shared" si="7"/>
        <v>0</v>
      </c>
      <c r="AY35" s="202" t="b">
        <f t="shared" si="8"/>
        <v>0</v>
      </c>
      <c r="AZ35" s="202" t="b">
        <f t="shared" si="15"/>
        <v>0</v>
      </c>
      <c r="BB35" s="202">
        <f t="shared" si="9"/>
        <v>0</v>
      </c>
      <c r="BC35" s="202">
        <f>IF(AND(AZ35,AX35),I35-Keuzelijsten!$A$3+1,-3)</f>
        <v>-3</v>
      </c>
      <c r="BD35" s="202">
        <f>IF(AND(AZ35,AY35),Keuzelijsten!$B$5-H35+1,-2)</f>
        <v>-2</v>
      </c>
      <c r="BF35" s="202">
        <f>IF(AND(AV35,BB35=0),Keuzelijsten!$B$5-Keuzelijsten!$A$3+1,-4)</f>
        <v>-4</v>
      </c>
      <c r="BH35" s="202">
        <f t="shared" si="16"/>
        <v>0</v>
      </c>
    </row>
    <row r="36" spans="1:60" x14ac:dyDescent="0.25">
      <c r="A36" s="284">
        <v>10</v>
      </c>
      <c r="B36" s="287" t="s">
        <v>30</v>
      </c>
      <c r="C36" s="290">
        <f>COUNTA(D36:D38)</f>
        <v>0</v>
      </c>
      <c r="D36" s="2"/>
      <c r="E36" s="37"/>
      <c r="F36" s="38"/>
      <c r="G36" s="91" t="str">
        <f t="shared" si="0"/>
        <v/>
      </c>
      <c r="H36" s="158"/>
      <c r="I36" s="159"/>
      <c r="J36" s="92">
        <f t="shared" si="1"/>
        <v>0</v>
      </c>
      <c r="K36" s="93">
        <f t="shared" si="10"/>
        <v>0</v>
      </c>
      <c r="L36" s="127" t="str">
        <f t="shared" si="17"/>
        <v/>
      </c>
      <c r="M36" s="128" t="str">
        <f t="shared" si="18"/>
        <v/>
      </c>
      <c r="N36" s="11"/>
      <c r="O36" s="11"/>
      <c r="P36" s="14"/>
      <c r="Q36" s="13"/>
      <c r="R36" s="11"/>
      <c r="S36" s="12"/>
      <c r="T36" s="13"/>
      <c r="U36" s="12"/>
      <c r="V36" s="15"/>
      <c r="W36" s="39"/>
      <c r="X36" s="17"/>
      <c r="Y36" s="40"/>
      <c r="Z36" s="11"/>
      <c r="AA36" s="95"/>
      <c r="AB36" s="205"/>
      <c r="AC36" s="206"/>
      <c r="AD36" s="139">
        <f t="shared" si="11"/>
        <v>0</v>
      </c>
      <c r="AE36" s="273">
        <f t="shared" ref="AE36" si="38">SUM(AD36:AD38)</f>
        <v>0</v>
      </c>
      <c r="AG36" s="96">
        <f>IF(K36=0,0,(MAX($K$36:$K$38)*$B$7)*(K36/SUM($K$36:$K$38)))</f>
        <v>0</v>
      </c>
      <c r="AH36" s="44">
        <f t="shared" si="2"/>
        <v>0</v>
      </c>
      <c r="AI36" s="44">
        <f t="shared" si="3"/>
        <v>0</v>
      </c>
      <c r="AJ36" s="44">
        <f t="shared" si="4"/>
        <v>0</v>
      </c>
      <c r="AK36" s="44">
        <f t="shared" si="5"/>
        <v>0</v>
      </c>
      <c r="AL36" s="44">
        <f t="shared" si="6"/>
        <v>0</v>
      </c>
      <c r="AM36" s="203">
        <f t="shared" si="13"/>
        <v>0</v>
      </c>
      <c r="AV36" s="202" t="b">
        <f t="shared" si="14"/>
        <v>0</v>
      </c>
      <c r="AX36" s="202" t="b">
        <f t="shared" si="7"/>
        <v>0</v>
      </c>
      <c r="AY36" s="202" t="b">
        <f t="shared" si="8"/>
        <v>0</v>
      </c>
      <c r="AZ36" s="202" t="b">
        <f t="shared" si="15"/>
        <v>0</v>
      </c>
      <c r="BB36" s="202">
        <f t="shared" si="9"/>
        <v>0</v>
      </c>
      <c r="BC36" s="202">
        <f>IF(AND(AZ36,AX36),I36-Keuzelijsten!$A$3+1,-3)</f>
        <v>-3</v>
      </c>
      <c r="BD36" s="202">
        <f>IF(AND(AZ36,AY36),Keuzelijsten!$B$5-H36+1,-2)</f>
        <v>-2</v>
      </c>
      <c r="BF36" s="202">
        <f>IF(AND(AV36,BB36=0),Keuzelijsten!$B$5-Keuzelijsten!$A$3+1,-4)</f>
        <v>-4</v>
      </c>
      <c r="BH36" s="202">
        <f t="shared" si="16"/>
        <v>0</v>
      </c>
    </row>
    <row r="37" spans="1:60" x14ac:dyDescent="0.25">
      <c r="A37" s="285"/>
      <c r="B37" s="288"/>
      <c r="C37" s="291"/>
      <c r="D37" s="5"/>
      <c r="E37" s="31"/>
      <c r="F37" s="41"/>
      <c r="G37" s="97" t="str">
        <f t="shared" si="0"/>
        <v/>
      </c>
      <c r="H37" s="160"/>
      <c r="I37" s="161"/>
      <c r="J37" s="98">
        <f t="shared" si="1"/>
        <v>0</v>
      </c>
      <c r="K37" s="99">
        <f t="shared" si="10"/>
        <v>0</v>
      </c>
      <c r="L37" s="129" t="str">
        <f t="shared" si="17"/>
        <v/>
      </c>
      <c r="M37" s="130" t="str">
        <f t="shared" si="18"/>
        <v/>
      </c>
      <c r="N37" s="18"/>
      <c r="O37" s="18"/>
      <c r="P37" s="21"/>
      <c r="Q37" s="20"/>
      <c r="R37" s="18"/>
      <c r="S37" s="19"/>
      <c r="T37" s="20"/>
      <c r="U37" s="19"/>
      <c r="V37" s="22"/>
      <c r="W37" s="32"/>
      <c r="X37" s="23"/>
      <c r="Y37" s="33"/>
      <c r="Z37" s="18"/>
      <c r="AA37" s="102"/>
      <c r="AB37" s="205"/>
      <c r="AC37" s="206"/>
      <c r="AD37" s="140">
        <f t="shared" si="11"/>
        <v>0</v>
      </c>
      <c r="AE37" s="274"/>
      <c r="AG37" s="96">
        <f t="shared" ref="AG37:AG38" si="39">IF(K37=0,0,(MAX($K$36:$K$38)*$B$7)*(K37/SUM($K$36:$K$38)))</f>
        <v>0</v>
      </c>
      <c r="AH37" s="44">
        <f t="shared" si="2"/>
        <v>0</v>
      </c>
      <c r="AI37" s="44">
        <f t="shared" si="3"/>
        <v>0</v>
      </c>
      <c r="AJ37" s="44">
        <f t="shared" si="4"/>
        <v>0</v>
      </c>
      <c r="AK37" s="44">
        <f t="shared" si="5"/>
        <v>0</v>
      </c>
      <c r="AL37" s="44">
        <f t="shared" si="6"/>
        <v>0</v>
      </c>
      <c r="AM37" s="203">
        <f t="shared" si="13"/>
        <v>0</v>
      </c>
      <c r="AV37" s="202" t="b">
        <f t="shared" si="14"/>
        <v>0</v>
      </c>
      <c r="AX37" s="202" t="b">
        <f t="shared" si="7"/>
        <v>0</v>
      </c>
      <c r="AY37" s="202" t="b">
        <f t="shared" si="8"/>
        <v>0</v>
      </c>
      <c r="AZ37" s="202" t="b">
        <f t="shared" si="15"/>
        <v>0</v>
      </c>
      <c r="BB37" s="202">
        <f t="shared" si="9"/>
        <v>0</v>
      </c>
      <c r="BC37" s="202">
        <f>IF(AND(AZ37,AX37),I37-Keuzelijsten!$A$3+1,-3)</f>
        <v>-3</v>
      </c>
      <c r="BD37" s="202">
        <f>IF(AND(AZ37,AY37),Keuzelijsten!$B$5-H37+1,-2)</f>
        <v>-2</v>
      </c>
      <c r="BF37" s="202">
        <f>IF(AND(AV37,BB37=0),Keuzelijsten!$B$5-Keuzelijsten!$A$3+1,-4)</f>
        <v>-4</v>
      </c>
      <c r="BH37" s="202">
        <f t="shared" si="16"/>
        <v>0</v>
      </c>
    </row>
    <row r="38" spans="1:60" ht="15.75" thickBot="1" x14ac:dyDescent="0.3">
      <c r="A38" s="286"/>
      <c r="B38" s="289"/>
      <c r="C38" s="292"/>
      <c r="D38" s="8"/>
      <c r="E38" s="34"/>
      <c r="F38" s="42"/>
      <c r="G38" s="103" t="str">
        <f t="shared" si="0"/>
        <v/>
      </c>
      <c r="H38" s="162"/>
      <c r="I38" s="163"/>
      <c r="J38" s="104">
        <f t="shared" si="1"/>
        <v>0</v>
      </c>
      <c r="K38" s="105">
        <f t="shared" si="10"/>
        <v>0</v>
      </c>
      <c r="L38" s="131" t="str">
        <f t="shared" si="17"/>
        <v/>
      </c>
      <c r="M38" s="132" t="str">
        <f t="shared" si="18"/>
        <v/>
      </c>
      <c r="N38" s="24"/>
      <c r="O38" s="24"/>
      <c r="P38" s="27"/>
      <c r="Q38" s="26"/>
      <c r="R38" s="24"/>
      <c r="S38" s="25"/>
      <c r="T38" s="26"/>
      <c r="U38" s="25"/>
      <c r="V38" s="28"/>
      <c r="W38" s="35"/>
      <c r="X38" s="30"/>
      <c r="Y38" s="36"/>
      <c r="Z38" s="24"/>
      <c r="AA38" s="88"/>
      <c r="AB38" s="209"/>
      <c r="AC38" s="210"/>
      <c r="AD38" s="141">
        <f t="shared" si="11"/>
        <v>0</v>
      </c>
      <c r="AE38" s="275"/>
      <c r="AG38" s="96">
        <f t="shared" si="39"/>
        <v>0</v>
      </c>
      <c r="AH38" s="44">
        <f t="shared" si="2"/>
        <v>0</v>
      </c>
      <c r="AI38" s="44">
        <f t="shared" si="3"/>
        <v>0</v>
      </c>
      <c r="AJ38" s="44">
        <f t="shared" si="4"/>
        <v>0</v>
      </c>
      <c r="AK38" s="44">
        <f t="shared" si="5"/>
        <v>0</v>
      </c>
      <c r="AL38" s="44">
        <f t="shared" si="6"/>
        <v>0</v>
      </c>
      <c r="AM38" s="203">
        <f t="shared" si="13"/>
        <v>0</v>
      </c>
      <c r="AV38" s="202" t="b">
        <f t="shared" si="14"/>
        <v>0</v>
      </c>
      <c r="AX38" s="202" t="b">
        <f t="shared" si="7"/>
        <v>0</v>
      </c>
      <c r="AY38" s="202" t="b">
        <f t="shared" si="8"/>
        <v>0</v>
      </c>
      <c r="AZ38" s="202" t="b">
        <f t="shared" si="15"/>
        <v>0</v>
      </c>
      <c r="BB38" s="202">
        <f t="shared" si="9"/>
        <v>0</v>
      </c>
      <c r="BC38" s="202">
        <f>IF(AND(AZ38,AX38),I38-Keuzelijsten!$A$3+1,-3)</f>
        <v>-3</v>
      </c>
      <c r="BD38" s="202">
        <f>IF(AND(AZ38,AY38),Keuzelijsten!$B$5-H38+1,-2)</f>
        <v>-2</v>
      </c>
      <c r="BF38" s="202">
        <f>IF(AND(AV38,BB38=0),Keuzelijsten!$B$5-Keuzelijsten!$A$3+1,-4)</f>
        <v>-4</v>
      </c>
      <c r="BH38" s="202">
        <f t="shared" si="16"/>
        <v>0</v>
      </c>
    </row>
    <row r="39" spans="1:60" x14ac:dyDescent="0.25">
      <c r="A39" s="284">
        <v>11</v>
      </c>
      <c r="B39" s="287" t="s">
        <v>30</v>
      </c>
      <c r="C39" s="290">
        <f>COUNTA(D39:D41)</f>
        <v>0</v>
      </c>
      <c r="D39" s="2"/>
      <c r="E39" s="37"/>
      <c r="F39" s="38"/>
      <c r="G39" s="91" t="str">
        <f t="shared" si="0"/>
        <v/>
      </c>
      <c r="H39" s="158"/>
      <c r="I39" s="159"/>
      <c r="J39" s="92">
        <f t="shared" si="1"/>
        <v>0</v>
      </c>
      <c r="K39" s="93">
        <f t="shared" si="10"/>
        <v>0</v>
      </c>
      <c r="L39" s="127" t="str">
        <f t="shared" si="17"/>
        <v/>
      </c>
      <c r="M39" s="128" t="str">
        <f t="shared" si="18"/>
        <v/>
      </c>
      <c r="N39" s="11"/>
      <c r="O39" s="11"/>
      <c r="P39" s="14"/>
      <c r="Q39" s="13"/>
      <c r="R39" s="11"/>
      <c r="S39" s="12"/>
      <c r="T39" s="13"/>
      <c r="U39" s="12"/>
      <c r="V39" s="15"/>
      <c r="W39" s="39"/>
      <c r="X39" s="17"/>
      <c r="Y39" s="40"/>
      <c r="Z39" s="11"/>
      <c r="AA39" s="95"/>
      <c r="AB39" s="205"/>
      <c r="AC39" s="206"/>
      <c r="AD39" s="139">
        <f t="shared" si="11"/>
        <v>0</v>
      </c>
      <c r="AE39" s="273">
        <f t="shared" ref="AE39" si="40">SUM(AD39:AD41)</f>
        <v>0</v>
      </c>
      <c r="AG39" s="96">
        <f>IF(K39=0,0,(MAX($K$39:$K$41)*$B$7)*(K39/SUM($K$39:$K$41)))</f>
        <v>0</v>
      </c>
      <c r="AH39" s="44">
        <f t="shared" si="2"/>
        <v>0</v>
      </c>
      <c r="AI39" s="44">
        <f t="shared" si="3"/>
        <v>0</v>
      </c>
      <c r="AJ39" s="44">
        <f t="shared" si="4"/>
        <v>0</v>
      </c>
      <c r="AK39" s="44">
        <f t="shared" si="5"/>
        <v>0</v>
      </c>
      <c r="AL39" s="44">
        <f t="shared" si="6"/>
        <v>0</v>
      </c>
      <c r="AM39" s="203">
        <f t="shared" si="13"/>
        <v>0</v>
      </c>
      <c r="AV39" s="202" t="b">
        <f t="shared" si="14"/>
        <v>0</v>
      </c>
      <c r="AX39" s="202" t="b">
        <f t="shared" si="7"/>
        <v>0</v>
      </c>
      <c r="AY39" s="202" t="b">
        <f t="shared" si="8"/>
        <v>0</v>
      </c>
      <c r="AZ39" s="202" t="b">
        <f t="shared" si="15"/>
        <v>0</v>
      </c>
      <c r="BB39" s="202">
        <f t="shared" si="9"/>
        <v>0</v>
      </c>
      <c r="BC39" s="202">
        <f>IF(AND(AZ39,AX39),I39-Keuzelijsten!$A$3+1,-3)</f>
        <v>-3</v>
      </c>
      <c r="BD39" s="202">
        <f>IF(AND(AZ39,AY39),Keuzelijsten!$B$5-H39+1,-2)</f>
        <v>-2</v>
      </c>
      <c r="BF39" s="202">
        <f>IF(AND(AV39,BB39=0),Keuzelijsten!$B$5-Keuzelijsten!$A$3+1,-4)</f>
        <v>-4</v>
      </c>
      <c r="BH39" s="202">
        <f t="shared" si="16"/>
        <v>0</v>
      </c>
    </row>
    <row r="40" spans="1:60" x14ac:dyDescent="0.25">
      <c r="A40" s="285"/>
      <c r="B40" s="288"/>
      <c r="C40" s="291"/>
      <c r="D40" s="5"/>
      <c r="E40" s="31"/>
      <c r="F40" s="41"/>
      <c r="G40" s="97" t="str">
        <f t="shared" si="0"/>
        <v/>
      </c>
      <c r="H40" s="160"/>
      <c r="I40" s="161"/>
      <c r="J40" s="98">
        <f t="shared" si="1"/>
        <v>0</v>
      </c>
      <c r="K40" s="99">
        <f t="shared" si="10"/>
        <v>0</v>
      </c>
      <c r="L40" s="129" t="str">
        <f t="shared" si="17"/>
        <v/>
      </c>
      <c r="M40" s="130" t="str">
        <f t="shared" si="18"/>
        <v/>
      </c>
      <c r="N40" s="18"/>
      <c r="O40" s="18"/>
      <c r="P40" s="21"/>
      <c r="Q40" s="20"/>
      <c r="R40" s="18"/>
      <c r="S40" s="19"/>
      <c r="T40" s="20"/>
      <c r="U40" s="19"/>
      <c r="V40" s="22"/>
      <c r="W40" s="32"/>
      <c r="X40" s="23"/>
      <c r="Y40" s="33"/>
      <c r="Z40" s="18"/>
      <c r="AA40" s="102"/>
      <c r="AB40" s="205"/>
      <c r="AC40" s="206"/>
      <c r="AD40" s="140">
        <f t="shared" si="11"/>
        <v>0</v>
      </c>
      <c r="AE40" s="274"/>
      <c r="AG40" s="96">
        <f t="shared" ref="AG40:AG41" si="41">IF(K40=0,0,(MAX($K$39:$K$41)*$B$7)*(K40/SUM($K$39:$K$41)))</f>
        <v>0</v>
      </c>
      <c r="AH40" s="44">
        <f t="shared" si="2"/>
        <v>0</v>
      </c>
      <c r="AI40" s="44">
        <f t="shared" si="3"/>
        <v>0</v>
      </c>
      <c r="AJ40" s="44">
        <f t="shared" si="4"/>
        <v>0</v>
      </c>
      <c r="AK40" s="44">
        <f t="shared" si="5"/>
        <v>0</v>
      </c>
      <c r="AL40" s="44">
        <f t="shared" si="6"/>
        <v>0</v>
      </c>
      <c r="AM40" s="203">
        <f t="shared" si="13"/>
        <v>0</v>
      </c>
      <c r="AV40" s="202" t="b">
        <f t="shared" si="14"/>
        <v>0</v>
      </c>
      <c r="AX40" s="202" t="b">
        <f t="shared" si="7"/>
        <v>0</v>
      </c>
      <c r="AY40" s="202" t="b">
        <f t="shared" si="8"/>
        <v>0</v>
      </c>
      <c r="AZ40" s="202" t="b">
        <f t="shared" si="15"/>
        <v>0</v>
      </c>
      <c r="BB40" s="202">
        <f t="shared" si="9"/>
        <v>0</v>
      </c>
      <c r="BC40" s="202">
        <f>IF(AND(AZ40,AX40),I40-Keuzelijsten!$A$3+1,-3)</f>
        <v>-3</v>
      </c>
      <c r="BD40" s="202">
        <f>IF(AND(AZ40,AY40),Keuzelijsten!$B$5-H40+1,-2)</f>
        <v>-2</v>
      </c>
      <c r="BF40" s="202">
        <f>IF(AND(AV40,BB40=0),Keuzelijsten!$B$5-Keuzelijsten!$A$3+1,-4)</f>
        <v>-4</v>
      </c>
      <c r="BH40" s="202">
        <f t="shared" si="16"/>
        <v>0</v>
      </c>
    </row>
    <row r="41" spans="1:60" ht="15.75" thickBot="1" x14ac:dyDescent="0.3">
      <c r="A41" s="286"/>
      <c r="B41" s="289"/>
      <c r="C41" s="292"/>
      <c r="D41" s="8"/>
      <c r="E41" s="34"/>
      <c r="F41" s="42"/>
      <c r="G41" s="103" t="str">
        <f t="shared" si="0"/>
        <v/>
      </c>
      <c r="H41" s="162"/>
      <c r="I41" s="163"/>
      <c r="J41" s="104">
        <f t="shared" si="1"/>
        <v>0</v>
      </c>
      <c r="K41" s="105">
        <f t="shared" si="10"/>
        <v>0</v>
      </c>
      <c r="L41" s="131" t="str">
        <f t="shared" si="17"/>
        <v/>
      </c>
      <c r="M41" s="132" t="str">
        <f t="shared" si="18"/>
        <v/>
      </c>
      <c r="N41" s="24"/>
      <c r="O41" s="24"/>
      <c r="P41" s="27"/>
      <c r="Q41" s="26"/>
      <c r="R41" s="24"/>
      <c r="S41" s="25"/>
      <c r="T41" s="26"/>
      <c r="U41" s="25"/>
      <c r="V41" s="28"/>
      <c r="W41" s="35"/>
      <c r="X41" s="30"/>
      <c r="Y41" s="36"/>
      <c r="Z41" s="24"/>
      <c r="AA41" s="88"/>
      <c r="AB41" s="209"/>
      <c r="AC41" s="210"/>
      <c r="AD41" s="141">
        <f t="shared" si="11"/>
        <v>0</v>
      </c>
      <c r="AE41" s="275"/>
      <c r="AG41" s="96">
        <f t="shared" si="41"/>
        <v>0</v>
      </c>
      <c r="AH41" s="44">
        <f t="shared" si="2"/>
        <v>0</v>
      </c>
      <c r="AI41" s="44">
        <f t="shared" si="3"/>
        <v>0</v>
      </c>
      <c r="AJ41" s="44">
        <f t="shared" si="4"/>
        <v>0</v>
      </c>
      <c r="AK41" s="44">
        <f t="shared" si="5"/>
        <v>0</v>
      </c>
      <c r="AL41" s="44">
        <f t="shared" si="6"/>
        <v>0</v>
      </c>
      <c r="AM41" s="203">
        <f t="shared" si="13"/>
        <v>0</v>
      </c>
      <c r="AV41" s="202" t="b">
        <f t="shared" si="14"/>
        <v>0</v>
      </c>
      <c r="AX41" s="202" t="b">
        <f t="shared" si="7"/>
        <v>0</v>
      </c>
      <c r="AY41" s="202" t="b">
        <f t="shared" si="8"/>
        <v>0</v>
      </c>
      <c r="AZ41" s="202" t="b">
        <f t="shared" si="15"/>
        <v>0</v>
      </c>
      <c r="BB41" s="202">
        <f t="shared" si="9"/>
        <v>0</v>
      </c>
      <c r="BC41" s="202">
        <f>IF(AND(AZ41,AX41),I41-Keuzelijsten!$A$3+1,-3)</f>
        <v>-3</v>
      </c>
      <c r="BD41" s="202">
        <f>IF(AND(AZ41,AY41),Keuzelijsten!$B$5-H41+1,-2)</f>
        <v>-2</v>
      </c>
      <c r="BF41" s="202">
        <f>IF(AND(AV41,BB41=0),Keuzelijsten!$B$5-Keuzelijsten!$A$3+1,-4)</f>
        <v>-4</v>
      </c>
      <c r="BH41" s="202">
        <f t="shared" si="16"/>
        <v>0</v>
      </c>
    </row>
    <row r="42" spans="1:60" ht="14.45" x14ac:dyDescent="0.3">
      <c r="AA42" s="157"/>
      <c r="AB42" s="157"/>
      <c r="AC42" s="157"/>
      <c r="AG42" s="270">
        <f>SUM(AG9:AI41)</f>
        <v>0</v>
      </c>
      <c r="AH42" s="270"/>
      <c r="AI42" s="270"/>
      <c r="AJ42" s="116">
        <f>SUM(AJ9:AJ41)</f>
        <v>0</v>
      </c>
      <c r="AK42" s="116">
        <f t="shared" ref="AK42:AL42" si="42">SUM(AK9:AK41)</f>
        <v>0</v>
      </c>
      <c r="AL42" s="116">
        <f t="shared" si="42"/>
        <v>0</v>
      </c>
      <c r="AM42" s="204">
        <f>SUM(AM9:AM41)</f>
        <v>0</v>
      </c>
    </row>
    <row r="43" spans="1:60" x14ac:dyDescent="0.25">
      <c r="AA43" s="157"/>
      <c r="AB43" s="157"/>
      <c r="AC43" s="157"/>
    </row>
    <row r="44" spans="1:60" x14ac:dyDescent="0.25">
      <c r="AA44" s="157"/>
      <c r="AB44" s="157"/>
      <c r="AC44" s="157"/>
    </row>
    <row r="45" spans="1:60" x14ac:dyDescent="0.25">
      <c r="AA45" s="157"/>
      <c r="AB45" s="157"/>
      <c r="AC45" s="157"/>
    </row>
    <row r="46" spans="1:60" x14ac:dyDescent="0.25">
      <c r="AA46" s="157"/>
      <c r="AB46" s="157"/>
      <c r="AC46" s="157"/>
    </row>
    <row r="47" spans="1:60" x14ac:dyDescent="0.25">
      <c r="AA47" s="157"/>
      <c r="AB47" s="157"/>
      <c r="AC47" s="157"/>
    </row>
    <row r="48" spans="1:60" x14ac:dyDescent="0.25">
      <c r="AA48" s="157"/>
      <c r="AB48" s="157"/>
      <c r="AC48" s="157"/>
    </row>
    <row r="49" spans="27:29" x14ac:dyDescent="0.25">
      <c r="AA49" s="157"/>
      <c r="AB49" s="157"/>
      <c r="AC49" s="157"/>
    </row>
    <row r="50" spans="27:29" x14ac:dyDescent="0.25">
      <c r="AA50" s="157"/>
      <c r="AB50" s="157"/>
      <c r="AC50" s="157"/>
    </row>
    <row r="51" spans="27:29" x14ac:dyDescent="0.25">
      <c r="AA51" s="157"/>
      <c r="AB51" s="157"/>
      <c r="AC51" s="157"/>
    </row>
    <row r="52" spans="27:29" x14ac:dyDescent="0.25">
      <c r="AA52" s="157"/>
      <c r="AB52" s="157"/>
      <c r="AC52" s="157"/>
    </row>
    <row r="53" spans="27:29" x14ac:dyDescent="0.25">
      <c r="AA53" s="157"/>
      <c r="AB53" s="157"/>
      <c r="AC53" s="157"/>
    </row>
    <row r="54" spans="27:29" x14ac:dyDescent="0.25">
      <c r="AA54" s="157"/>
      <c r="AB54" s="157"/>
      <c r="AC54" s="157"/>
    </row>
    <row r="55" spans="27:29" x14ac:dyDescent="0.25">
      <c r="AA55" s="157"/>
      <c r="AB55" s="157"/>
      <c r="AC55" s="157"/>
    </row>
    <row r="56" spans="27:29" x14ac:dyDescent="0.25">
      <c r="AA56" s="157"/>
      <c r="AB56" s="157"/>
      <c r="AC56" s="157"/>
    </row>
    <row r="57" spans="27:29" x14ac:dyDescent="0.25">
      <c r="AA57" s="157"/>
      <c r="AB57" s="157"/>
      <c r="AC57" s="157"/>
    </row>
    <row r="58" spans="27:29" x14ac:dyDescent="0.25">
      <c r="AA58" s="157"/>
      <c r="AB58" s="157"/>
      <c r="AC58" s="157"/>
    </row>
    <row r="59" spans="27:29" x14ac:dyDescent="0.25">
      <c r="AA59" s="157"/>
      <c r="AB59" s="157"/>
      <c r="AC59" s="157"/>
    </row>
  </sheetData>
  <sheetProtection password="CEFE" sheet="1" objects="1" scenarios="1" selectLockedCells="1"/>
  <mergeCells count="66">
    <mergeCell ref="O1:Q1"/>
    <mergeCell ref="R1:T1"/>
    <mergeCell ref="K1:N1"/>
    <mergeCell ref="A39:A41"/>
    <mergeCell ref="B39:B41"/>
    <mergeCell ref="C39:C41"/>
    <mergeCell ref="A27:A29"/>
    <mergeCell ref="B27:B29"/>
    <mergeCell ref="A30:A32"/>
    <mergeCell ref="B30:B32"/>
    <mergeCell ref="C30:C32"/>
    <mergeCell ref="C21:C23"/>
    <mergeCell ref="A9:A11"/>
    <mergeCell ref="B9:B11"/>
    <mergeCell ref="C1:D1"/>
    <mergeCell ref="H1:J1"/>
    <mergeCell ref="B7:B8"/>
    <mergeCell ref="A12:A14"/>
    <mergeCell ref="B12:B14"/>
    <mergeCell ref="C12:C14"/>
    <mergeCell ref="A33:A35"/>
    <mergeCell ref="B33:B35"/>
    <mergeCell ref="C33:C35"/>
    <mergeCell ref="C27:C29"/>
    <mergeCell ref="C9:C11"/>
    <mergeCell ref="A24:A26"/>
    <mergeCell ref="B24:B26"/>
    <mergeCell ref="C24:C26"/>
    <mergeCell ref="A15:A17"/>
    <mergeCell ref="B15:B17"/>
    <mergeCell ref="C15:C17"/>
    <mergeCell ref="A36:A38"/>
    <mergeCell ref="B36:B38"/>
    <mergeCell ref="C36:C38"/>
    <mergeCell ref="AE36:AE38"/>
    <mergeCell ref="A18:A20"/>
    <mergeCell ref="B18:B20"/>
    <mergeCell ref="C18:C20"/>
    <mergeCell ref="AE18:AE20"/>
    <mergeCell ref="A21:A23"/>
    <mergeCell ref="B21:B23"/>
    <mergeCell ref="T5:U5"/>
    <mergeCell ref="H5:I5"/>
    <mergeCell ref="J5:K5"/>
    <mergeCell ref="AE21:AE23"/>
    <mergeCell ref="AE30:AE32"/>
    <mergeCell ref="W5:AA5"/>
    <mergeCell ref="AE7:AE8"/>
    <mergeCell ref="AE24:AE26"/>
    <mergeCell ref="AB5:AC5"/>
    <mergeCell ref="AB6:AC7"/>
    <mergeCell ref="L6:L7"/>
    <mergeCell ref="M6:M7"/>
    <mergeCell ref="N5:P5"/>
    <mergeCell ref="Q5:S5"/>
    <mergeCell ref="AE27:AE29"/>
    <mergeCell ref="AE12:AE14"/>
    <mergeCell ref="AX6:BF6"/>
    <mergeCell ref="AX7:AZ7"/>
    <mergeCell ref="BB7:BD7"/>
    <mergeCell ref="AG42:AI42"/>
    <mergeCell ref="AD5:AE5"/>
    <mergeCell ref="AE9:AE11"/>
    <mergeCell ref="AE39:AE41"/>
    <mergeCell ref="AE33:AE35"/>
    <mergeCell ref="AE15:AE17"/>
  </mergeCells>
  <dataValidations count="17">
    <dataValidation type="list" showInputMessage="1" showErrorMessage="1" sqref="I9:I41">
      <formula1>K_Vertrekdatum</formula1>
    </dataValidation>
    <dataValidation type="list" showInputMessage="1" showErrorMessage="1" sqref="H9:H41">
      <formula1>K_AankomstDatum</formula1>
    </dataValidation>
    <dataValidation type="custom" allowBlank="1" showInputMessage="1" showErrorMessage="1" errorTitle="Let op ! - Attention !" error="Hier kan je enkel een &quot;X&quot; ingeven _x000a_en_x000a_Als je de selectie onder &quot;Vrijdag, Zaterdag en Zondag&quot; leeg is;_x000a__x000a_Only an &quot;X&quot; is allowed_x000a_and_x000a_If the selection under &quot;Friday, Saturday and Sunday&quot; is empty." promptTitle="Vul in - Fill in" prompt="Vul een &quot;X&quot; in als je het volledige weekend wil deelnemen aan de stage._x000a__x000a_Fill in with an &quot;X&quot; if you want to participate at the seminar for the whole weekend." sqref="Z9:Z41">
      <formula1>AND(COUNTIF(W9:Y9,"X")=0,Z9="X")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zondag_x000a__x000a_Fill in with an &quot;X&quot; if you want to participate at the seminar on sunday." sqref="Y9:Y41">
      <formula1>AND(COUNTIF(Z9,"X")=0,Y9="X")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zaterdag._x000a__x000a_Fill in with an &quot;X&quot; if you want to participate at the seminar on saturday." sqref="X9:X41">
      <formula1>AND(COUNTIF(Z9,"X")=0,X9="X")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wil deelnemen aan de Sayonara Party op zaterdag avond._x000a__x000a_Fill in with an &quot;X&quot; if you want to parcipate at the Sayonara Party on saturday evening." sqref="V9:V41">
      <formula1>V9="X"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avondeten wil op zondag._x000a__x000a_Fill in with an &quot;X&quot; if you want dinner on sunday." sqref="U9:U41">
      <formula1>U9="X"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avondeten wil op vrijdag_x000a__x000a_Fill in with an &quot;X&quot; if you want dinner on friday." sqref="T9:T41">
      <formula1>T9="X"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zondag._x000a__x000a_Fill in with an &quot;X&quot; if you want lunch on sunday." sqref="S9:S41">
      <formula1>S9="X"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vrijdag._x000a__x000a_Fill in with an &quot;X&quot; if you want lunch on friday." sqref="Q9:Q41">
      <formula1>Q9="X"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zaterdag._x000a__x000a_Fill in with an &quot;X&quot; if you want lunch on saturday." sqref="R9:R41">
      <formula1>R9="X"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maanndag._x000a__x000a_Fill in with an &quot;X&quot; if you want breakfast on monday." sqref="P9:P41">
      <formula1>P9="X"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zaterdag._x000a__x000a_Fill in with an &quot;X&quot; if you want breakfast on saturday." sqref="N9:N41">
      <formula1>N9="X"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zondag._x000a__x000a_Fill in with an &quot;X&quot; if you want breakfast on sunday." sqref="O9:O41">
      <formula1>O9="X"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vrijdag avond._x000a__x000a_Fill in with an &quot;X&quot; if you want to participate at the seminar on friday evening." sqref="W9:W41">
      <formula1>AND(COUNTIF(Z9,"X")=0,W9="X")</formula1>
    </dataValidation>
    <dataValidation allowBlank="1" showInputMessage="1" showErrorMessage="1" promptTitle="Vul in - Fill in" prompt="Vul het aantal gewenste T-shirts in._x000a_Enter the number of desired T-shirts." sqref="AC9:AC41"/>
    <dataValidation type="list" allowBlank="1" showInputMessage="1" showErrorMessage="1" promptTitle="Vul in - Fill in" prompt="Kies uw maat - Choose your size" sqref="AB9:AB41">
      <formula1>T_Shirt_Maat</formula1>
    </dataValidation>
  </dataValidations>
  <hyperlinks>
    <hyperlink ref="H1:J1" location="'Voorblad - Frontpage'!A1" display="Voorblad - Frontpage"/>
    <hyperlink ref="O1:Q1" location="'Kamers 4p - Rooms 4p'!A1" display="Kamers 4p - Rooms 4p"/>
    <hyperlink ref="R1:T1" location="'Kamers 5p - Rooms 5p'!A1" display="Kamers 5p - Rooms 5p"/>
    <hyperlink ref="K1:M1" location="'Zonder verblijf - Without Accom'!A1" display="Zonder verblijf - Without Accom"/>
  </hyperlinks>
  <pageMargins left="0.39370078740157483" right="0.39370078740157483" top="0.74803149606299213" bottom="0.74803149606299213" header="0.31496062992125984" footer="0.31496062992125984"/>
  <pageSetup paperSize="8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BH59"/>
  <sheetViews>
    <sheetView workbookViewId="0">
      <selection activeCell="D9" sqref="D9"/>
    </sheetView>
  </sheetViews>
  <sheetFormatPr defaultColWidth="8.85546875" defaultRowHeight="15" x14ac:dyDescent="0.25"/>
  <cols>
    <col min="1" max="1" width="7.7109375" style="43" customWidth="1"/>
    <col min="2" max="2" width="7.85546875" style="43" customWidth="1"/>
    <col min="3" max="3" width="10.28515625" style="43" customWidth="1"/>
    <col min="4" max="4" width="14.28515625" style="43" customWidth="1"/>
    <col min="5" max="5" width="14.7109375" style="43" customWidth="1"/>
    <col min="6" max="6" width="14.140625" style="44" bestFit="1" customWidth="1"/>
    <col min="7" max="7" width="8.7109375" style="44" customWidth="1"/>
    <col min="8" max="9" width="9.85546875" style="44" bestFit="1" customWidth="1"/>
    <col min="10" max="11" width="7.42578125" style="44" customWidth="1"/>
    <col min="12" max="12" width="10" style="44" customWidth="1"/>
    <col min="13" max="13" width="11.140625" style="44" customWidth="1"/>
    <col min="14" max="14" width="8.28515625" style="44" bestFit="1" customWidth="1"/>
    <col min="15" max="15" width="7" style="44" bestFit="1" customWidth="1"/>
    <col min="16" max="16" width="8.7109375" style="44" bestFit="1" customWidth="1"/>
    <col min="17" max="17" width="6.85546875" style="44" bestFit="1" customWidth="1"/>
    <col min="18" max="18" width="8.28515625" style="44" bestFit="1" customWidth="1"/>
    <col min="19" max="19" width="7" style="44" bestFit="1" customWidth="1"/>
    <col min="20" max="20" width="9.85546875" style="44" bestFit="1" customWidth="1"/>
    <col min="21" max="21" width="6.85546875" style="44" bestFit="1" customWidth="1"/>
    <col min="22" max="22" width="9" style="44" bestFit="1" customWidth="1"/>
    <col min="23" max="23" width="6.85546875" style="44" bestFit="1" customWidth="1"/>
    <col min="24" max="24" width="8.28515625" style="44" bestFit="1" customWidth="1"/>
    <col min="25" max="25" width="7" style="44" bestFit="1" customWidth="1"/>
    <col min="26" max="26" width="7.42578125" style="44" bestFit="1" customWidth="1"/>
    <col min="27" max="27" width="10.140625" style="44" bestFit="1" customWidth="1"/>
    <col min="28" max="28" width="5.28515625" style="143" customWidth="1"/>
    <col min="29" max="29" width="7.5703125" style="143" customWidth="1"/>
    <col min="30" max="30" width="9.28515625" style="44" customWidth="1"/>
    <col min="31" max="31" width="10.7109375" style="44" customWidth="1"/>
    <col min="32" max="32" width="4.7109375" style="43" customWidth="1"/>
    <col min="33" max="33" width="8.85546875" style="43" hidden="1" customWidth="1"/>
    <col min="34" max="34" width="12.5703125" style="43" hidden="1" customWidth="1"/>
    <col min="35" max="35" width="13.140625" style="43" hidden="1" customWidth="1"/>
    <col min="36" max="38" width="8.85546875" style="43" hidden="1" customWidth="1"/>
    <col min="39" max="39" width="8.85546875" style="143" hidden="1" customWidth="1"/>
    <col min="40" max="40" width="4.5703125" style="43" hidden="1" customWidth="1"/>
    <col min="41" max="41" width="17.28515625" style="43" hidden="1" customWidth="1"/>
    <col min="42" max="47" width="8.85546875" style="43" hidden="1" customWidth="1"/>
    <col min="48" max="48" width="8.85546875" style="143" hidden="1" customWidth="1"/>
    <col min="49" max="49" width="2.7109375" style="143" hidden="1" customWidth="1"/>
    <col min="50" max="52" width="8.85546875" style="143" hidden="1" customWidth="1"/>
    <col min="53" max="53" width="4.28515625" style="143" hidden="1" customWidth="1"/>
    <col min="54" max="56" width="8.85546875" style="143" hidden="1" customWidth="1"/>
    <col min="57" max="57" width="2.85546875" style="143" hidden="1" customWidth="1"/>
    <col min="58" max="58" width="10.42578125" style="202" hidden="1" customWidth="1"/>
    <col min="59" max="59" width="2.5703125" style="143" hidden="1" customWidth="1"/>
    <col min="60" max="60" width="8.85546875" style="143" hidden="1" customWidth="1"/>
    <col min="61" max="16384" width="8.85546875" style="43"/>
  </cols>
  <sheetData>
    <row r="1" spans="1:60" x14ac:dyDescent="0.25">
      <c r="A1" s="43" t="str">
        <f>Keuzelijsten!$I$15</f>
        <v>Country</v>
      </c>
      <c r="C1" s="295">
        <f>'Voorblad - Frontpage'!B11</f>
        <v>0</v>
      </c>
      <c r="D1" s="295"/>
      <c r="F1" s="43" t="str">
        <f>Keuzelijsten!I50</f>
        <v>Go to</v>
      </c>
      <c r="G1" s="43"/>
      <c r="H1" s="259" t="s">
        <v>127</v>
      </c>
      <c r="I1" s="259"/>
      <c r="J1" s="259"/>
      <c r="K1" s="259" t="s">
        <v>131</v>
      </c>
      <c r="L1" s="259"/>
      <c r="M1" s="259"/>
      <c r="N1" s="259"/>
      <c r="O1" s="259" t="s">
        <v>128</v>
      </c>
      <c r="P1" s="259"/>
      <c r="Q1" s="259"/>
      <c r="R1" s="259" t="s">
        <v>130</v>
      </c>
      <c r="S1" s="259"/>
      <c r="T1" s="259"/>
      <c r="AB1" s="157"/>
      <c r="AC1" s="157"/>
    </row>
    <row r="2" spans="1:60" x14ac:dyDescent="0.25">
      <c r="AB2" s="157"/>
      <c r="AC2" s="157"/>
    </row>
    <row r="3" spans="1:60" x14ac:dyDescent="0.25">
      <c r="A3" s="43" t="str">
        <f>Keuzelijsten!$I$43</f>
        <v>4 persons room</v>
      </c>
      <c r="AB3" s="157"/>
      <c r="AC3" s="157"/>
    </row>
    <row r="4" spans="1:60" ht="15.75" thickBot="1" x14ac:dyDescent="0.3"/>
    <row r="5" spans="1:60" ht="15.75" thickBot="1" x14ac:dyDescent="0.3">
      <c r="A5" s="45"/>
      <c r="B5" s="46" t="s">
        <v>58</v>
      </c>
      <c r="C5" s="47" t="s">
        <v>56</v>
      </c>
      <c r="D5" s="48" t="str">
        <f>Keuzelijsten!$I$3</f>
        <v>Name</v>
      </c>
      <c r="E5" s="49" t="str">
        <f>Keuzelijsten!$I$4</f>
        <v>First Name</v>
      </c>
      <c r="F5" s="50" t="str">
        <f>Keuzelijsten!$I$5</f>
        <v>Date of Birth</v>
      </c>
      <c r="G5" s="47" t="str">
        <f>Keuzelijsten!$I$6</f>
        <v>Age</v>
      </c>
      <c r="H5" s="271" t="str">
        <f>Keuzelijsten!I33</f>
        <v>Date</v>
      </c>
      <c r="I5" s="267"/>
      <c r="J5" s="276" t="str">
        <f>Keuzelijsten!I36</f>
        <v>Number</v>
      </c>
      <c r="K5" s="277"/>
      <c r="L5" s="50" t="str">
        <f>Keuzelijsten!$I$39</f>
        <v>Blankets</v>
      </c>
      <c r="M5" s="47" t="str">
        <f>Keuzelijsten!$I$40</f>
        <v>Towels</v>
      </c>
      <c r="N5" s="267" t="str">
        <f>Keuzelijsten!$I$7</f>
        <v>Breakfast</v>
      </c>
      <c r="O5" s="267"/>
      <c r="P5" s="268"/>
      <c r="Q5" s="269" t="str">
        <f>Keuzelijsten!$I$8</f>
        <v>Lunch</v>
      </c>
      <c r="R5" s="267"/>
      <c r="S5" s="268"/>
      <c r="T5" s="260" t="str">
        <f>Keuzelijsten!$I$9</f>
        <v>Dinner</v>
      </c>
      <c r="U5" s="261"/>
      <c r="V5" s="51" t="s">
        <v>48</v>
      </c>
      <c r="W5" s="260" t="str">
        <f>Keuzelijsten!$I$10</f>
        <v>Seminar</v>
      </c>
      <c r="X5" s="266"/>
      <c r="Y5" s="266"/>
      <c r="Z5" s="266"/>
      <c r="AA5" s="261"/>
      <c r="AB5" s="260" t="s">
        <v>142</v>
      </c>
      <c r="AC5" s="261"/>
      <c r="AD5" s="271" t="s">
        <v>82</v>
      </c>
      <c r="AE5" s="272"/>
    </row>
    <row r="6" spans="1:60" x14ac:dyDescent="0.25">
      <c r="A6" s="51" t="str">
        <f>Keuzelijsten!$I$2</f>
        <v>Number</v>
      </c>
      <c r="B6" s="52" t="str">
        <f>Keuzelijsten!$I$31</f>
        <v>Room</v>
      </c>
      <c r="C6" s="53" t="str">
        <f>Keuzelijsten!$I$32</f>
        <v>Pers/Room</v>
      </c>
      <c r="D6" s="54"/>
      <c r="E6" s="55"/>
      <c r="F6" s="52"/>
      <c r="G6" s="44" t="s">
        <v>75</v>
      </c>
      <c r="H6" s="56" t="str">
        <f>Keuzelijsten!$I$34</f>
        <v>Arrival</v>
      </c>
      <c r="I6" s="57" t="str">
        <f>Keuzelijsten!$I$35</f>
        <v>Departure</v>
      </c>
      <c r="J6" s="58" t="str">
        <f>Keuzelijsten!$I$37</f>
        <v>Days</v>
      </c>
      <c r="K6" s="59" t="str">
        <f>Keuzelijsten!$I$38</f>
        <v>Nights</v>
      </c>
      <c r="L6" s="280">
        <f>Prijzen!$A$8</f>
        <v>5</v>
      </c>
      <c r="M6" s="282">
        <f>Prijzen!$B$8</f>
        <v>5</v>
      </c>
      <c r="N6" s="60">
        <f>Prijzen!$C$8</f>
        <v>7</v>
      </c>
      <c r="O6" s="60">
        <f>Prijzen!$D$8</f>
        <v>7</v>
      </c>
      <c r="P6" s="61">
        <f>Prijzen!$E$8</f>
        <v>7</v>
      </c>
      <c r="Q6" s="62">
        <f>Prijzen!$F$8</f>
        <v>11</v>
      </c>
      <c r="R6" s="60">
        <f>Prijzen!$G$8</f>
        <v>11</v>
      </c>
      <c r="S6" s="63">
        <f>Prijzen!$H$8</f>
        <v>11</v>
      </c>
      <c r="T6" s="62">
        <f>Prijzen!$I$8</f>
        <v>17</v>
      </c>
      <c r="U6" s="63">
        <f>Prijzen!$J$8</f>
        <v>17</v>
      </c>
      <c r="V6" s="64">
        <f>Prijzen!$K$8</f>
        <v>45</v>
      </c>
      <c r="W6" s="65">
        <f>Prijzen!$L$8</f>
        <v>25</v>
      </c>
      <c r="X6" s="66">
        <f>Prijzen!$M$8</f>
        <v>40</v>
      </c>
      <c r="Y6" s="67">
        <f>Prijzen!$N$8</f>
        <v>40</v>
      </c>
      <c r="Z6" s="68">
        <f>Prijzen!$O$8</f>
        <v>85</v>
      </c>
      <c r="AA6" s="53" t="str">
        <f>Keuzelijsten!$I$13</f>
        <v>Adult</v>
      </c>
      <c r="AB6" s="262">
        <f>Prijzen!B11</f>
        <v>20</v>
      </c>
      <c r="AC6" s="263"/>
      <c r="AD6" s="69" t="str">
        <f>Keuzelijsten!$I$12</f>
        <v>Person</v>
      </c>
      <c r="AE6" s="53" t="str">
        <f>Keuzelijsten!I41</f>
        <v>Total</v>
      </c>
      <c r="AN6" s="44"/>
      <c r="AV6" s="202" t="s">
        <v>4</v>
      </c>
      <c r="AX6" s="245" t="s">
        <v>146</v>
      </c>
      <c r="AY6" s="245"/>
      <c r="AZ6" s="245"/>
      <c r="BA6" s="245"/>
      <c r="BB6" s="245"/>
      <c r="BC6" s="245"/>
      <c r="BD6" s="245"/>
      <c r="BE6" s="245"/>
      <c r="BF6" s="245"/>
    </row>
    <row r="7" spans="1:60" x14ac:dyDescent="0.25">
      <c r="A7" s="70"/>
      <c r="B7" s="293">
        <f>Prijzen!H3</f>
        <v>92</v>
      </c>
      <c r="C7" s="53"/>
      <c r="D7" s="54"/>
      <c r="E7" s="55"/>
      <c r="F7" s="52"/>
      <c r="G7" s="71">
        <v>43959</v>
      </c>
      <c r="H7" s="56"/>
      <c r="I7" s="57"/>
      <c r="J7" s="58"/>
      <c r="K7" s="59"/>
      <c r="L7" s="281"/>
      <c r="M7" s="283"/>
      <c r="N7" s="60">
        <f>Prijzen!$C$9</f>
        <v>6</v>
      </c>
      <c r="O7" s="60">
        <f>Prijzen!$D$9</f>
        <v>6</v>
      </c>
      <c r="P7" s="61">
        <f>Prijzen!$E$9</f>
        <v>6</v>
      </c>
      <c r="Q7" s="62">
        <f>Prijzen!$F$9</f>
        <v>9</v>
      </c>
      <c r="R7" s="60">
        <f>Prijzen!$G$9</f>
        <v>9</v>
      </c>
      <c r="S7" s="63">
        <f>Prijzen!$H$9</f>
        <v>9</v>
      </c>
      <c r="T7" s="62">
        <f>Prijzen!$I$9</f>
        <v>14</v>
      </c>
      <c r="U7" s="63">
        <f>Prijzen!$J$9</f>
        <v>14</v>
      </c>
      <c r="V7" s="64">
        <f>Prijzen!$K$9</f>
        <v>35</v>
      </c>
      <c r="W7" s="65">
        <f>Prijzen!$L$9</f>
        <v>15</v>
      </c>
      <c r="X7" s="66">
        <f>Prijzen!$M$9</f>
        <v>25</v>
      </c>
      <c r="Y7" s="67">
        <f>Prijzen!$N$9</f>
        <v>25</v>
      </c>
      <c r="Z7" s="68">
        <f>Prijzen!$O$9</f>
        <v>45</v>
      </c>
      <c r="AA7" s="53" t="str">
        <f>"&lt;=12 "&amp;Keuzelijsten!$I$14</f>
        <v>&lt;=12 Year</v>
      </c>
      <c r="AB7" s="264"/>
      <c r="AC7" s="265"/>
      <c r="AD7" s="72"/>
      <c r="AE7" s="278">
        <f>SUM(AE9:AE20)</f>
        <v>0</v>
      </c>
      <c r="AV7" s="202" t="s">
        <v>147</v>
      </c>
      <c r="AX7" s="245" t="s">
        <v>148</v>
      </c>
      <c r="AY7" s="245"/>
      <c r="AZ7" s="245"/>
      <c r="BB7" s="245" t="s">
        <v>149</v>
      </c>
      <c r="BC7" s="245"/>
      <c r="BD7" s="245"/>
      <c r="BF7" s="202" t="s">
        <v>35</v>
      </c>
      <c r="BH7" s="143" t="s">
        <v>150</v>
      </c>
    </row>
    <row r="8" spans="1:60" ht="15.75" thickBot="1" x14ac:dyDescent="0.3">
      <c r="A8" s="73"/>
      <c r="B8" s="294"/>
      <c r="C8" s="74"/>
      <c r="D8" s="75"/>
      <c r="E8" s="76"/>
      <c r="F8" s="77"/>
      <c r="G8" s="74"/>
      <c r="H8" s="78"/>
      <c r="I8" s="79"/>
      <c r="J8" s="80"/>
      <c r="K8" s="81"/>
      <c r="L8" s="77"/>
      <c r="M8" s="74"/>
      <c r="N8" s="82" t="str">
        <f>Keuzelijsten!$I$19</f>
        <v>Saturday</v>
      </c>
      <c r="O8" s="82" t="str">
        <f>Keuzelijsten!$I$20</f>
        <v>Sunday</v>
      </c>
      <c r="P8" s="83" t="str">
        <f>Keuzelijsten!$I$21</f>
        <v>Monday</v>
      </c>
      <c r="Q8" s="84" t="str">
        <f>Keuzelijsten!$I$18</f>
        <v>Friday</v>
      </c>
      <c r="R8" s="82" t="str">
        <f>Keuzelijsten!$I$19</f>
        <v>Saturday</v>
      </c>
      <c r="S8" s="83" t="str">
        <f>Keuzelijsten!$I$20</f>
        <v>Sunday</v>
      </c>
      <c r="T8" s="84" t="str">
        <f>Keuzelijsten!$I$18</f>
        <v>Friday</v>
      </c>
      <c r="U8" s="74" t="str">
        <f>Keuzelijsten!$I$20</f>
        <v>Sunday</v>
      </c>
      <c r="V8" s="85" t="str">
        <f>Keuzelijsten!$I$19</f>
        <v>Saturday</v>
      </c>
      <c r="W8" s="86" t="str">
        <f>Keuzelijsten!$I$18</f>
        <v>Friday</v>
      </c>
      <c r="X8" s="87" t="str">
        <f>Keuzelijsten!$I$19</f>
        <v>Saturday</v>
      </c>
      <c r="Y8" s="77" t="str">
        <f>Keuzelijsten!$I$20</f>
        <v>Sunday</v>
      </c>
      <c r="Z8" s="82" t="str">
        <f>Keuzelijsten!$I$22</f>
        <v>3 days</v>
      </c>
      <c r="AA8" s="88"/>
      <c r="AB8" s="168" t="str">
        <f>Keuzelijsten!I52</f>
        <v>Size</v>
      </c>
      <c r="AC8" s="169" t="str">
        <f>Keuzelijsten!I53</f>
        <v>Number</v>
      </c>
      <c r="AD8" s="84"/>
      <c r="AE8" s="279"/>
      <c r="AG8" s="44" t="s">
        <v>27</v>
      </c>
      <c r="AH8" s="44" t="s">
        <v>59</v>
      </c>
      <c r="AI8" s="44" t="s">
        <v>52</v>
      </c>
      <c r="AJ8" s="44" t="s">
        <v>67</v>
      </c>
      <c r="AK8" s="44" t="s">
        <v>48</v>
      </c>
      <c r="AL8" s="44" t="s">
        <v>68</v>
      </c>
      <c r="AM8" s="157" t="s">
        <v>141</v>
      </c>
      <c r="AN8" s="44"/>
      <c r="AO8" s="89" t="s">
        <v>10</v>
      </c>
      <c r="AP8" s="44">
        <f>COUNTA(D9:D20)</f>
        <v>0</v>
      </c>
      <c r="AV8" s="202"/>
      <c r="AX8" s="202" t="s">
        <v>151</v>
      </c>
      <c r="AY8" s="202" t="s">
        <v>152</v>
      </c>
      <c r="AZ8" s="202" t="s">
        <v>153</v>
      </c>
      <c r="BB8" s="202" t="s">
        <v>154</v>
      </c>
      <c r="BC8" s="202" t="s">
        <v>155</v>
      </c>
      <c r="BD8" s="202" t="s">
        <v>156</v>
      </c>
      <c r="BF8" s="202" t="s">
        <v>157</v>
      </c>
      <c r="BH8" s="202" t="s">
        <v>102</v>
      </c>
    </row>
    <row r="9" spans="1:60" x14ac:dyDescent="0.25">
      <c r="A9" s="284">
        <v>1</v>
      </c>
      <c r="B9" s="287" t="s">
        <v>30</v>
      </c>
      <c r="C9" s="290">
        <f>COUNTA(D9:D12)</f>
        <v>0</v>
      </c>
      <c r="D9" s="2"/>
      <c r="E9" s="37"/>
      <c r="F9" s="38"/>
      <c r="G9" s="91" t="str">
        <f>IF(ISBLANK(F9),"",($G$7-F9)/365.25)</f>
        <v/>
      </c>
      <c r="H9" s="158"/>
      <c r="I9" s="159"/>
      <c r="J9" s="92">
        <f t="shared" ref="J9:J20" si="0">BH9</f>
        <v>0</v>
      </c>
      <c r="K9" s="93">
        <f t="shared" ref="K9:K20" si="1">IF(J9=0,0,J9-1)</f>
        <v>0</v>
      </c>
      <c r="L9" s="127" t="str">
        <f t="shared" ref="L9:L20" si="2">IF((OR(NOT(ISBLANK(D9)),NOT(ISBLANK(E9)))),"X","")</f>
        <v/>
      </c>
      <c r="M9" s="128" t="str">
        <f t="shared" ref="M9:M20" si="3">IF((OR(NOT(ISBLANK(D9)),NOT(ISBLANK(E9)))),"X","")</f>
        <v/>
      </c>
      <c r="N9" s="11"/>
      <c r="O9" s="11"/>
      <c r="P9" s="12"/>
      <c r="Q9" s="126"/>
      <c r="R9" s="11"/>
      <c r="S9" s="11"/>
      <c r="T9" s="126"/>
      <c r="U9" s="133"/>
      <c r="V9" s="134"/>
      <c r="W9" s="16"/>
      <c r="X9" s="16"/>
      <c r="Y9" s="16"/>
      <c r="Z9" s="11"/>
      <c r="AA9" s="95"/>
      <c r="AB9" s="205"/>
      <c r="AC9" s="206"/>
      <c r="AD9" s="139">
        <f>SUM(AG9:AM9)</f>
        <v>0</v>
      </c>
      <c r="AE9" s="273">
        <f>SUM(AD9:AD12)</f>
        <v>0</v>
      </c>
      <c r="AG9" s="96">
        <f>IF(K9=0,0,(MAX($K$9:$K$12)*$B$7)*(K9/SUM($K$9:$K$12)))</f>
        <v>0</v>
      </c>
      <c r="AH9" s="44">
        <f>IF(L9="X",L$6,0)</f>
        <v>0</v>
      </c>
      <c r="AI9" s="44">
        <f>IF(M9="X",M$6,0)</f>
        <v>0</v>
      </c>
      <c r="AJ9" s="44">
        <f>IF(G9&lt;12,SUMIF(N9:U9,"X",$N$7:$U$7),SUMIF(N9:U9,"X",$N$6:$U$6))</f>
        <v>0</v>
      </c>
      <c r="AK9" s="44">
        <f>IF(V9="X",IF(G9&lt;12,$V$7,$V$6),0)</f>
        <v>0</v>
      </c>
      <c r="AL9" s="44">
        <f>IF(G9&lt;12,SUMIF(W9:Z9,"X",$W$7:$Z$7),SUMIF(W9:Z9,"X",$W$6:$Z$6))</f>
        <v>0</v>
      </c>
      <c r="AM9" s="203">
        <f>$AB$6*AC9</f>
        <v>0</v>
      </c>
      <c r="AO9" s="89" t="s">
        <v>9</v>
      </c>
      <c r="AP9" s="44"/>
      <c r="AQ9" s="90"/>
      <c r="AV9" s="202" t="b">
        <f>OR(NOT(ISBLANK(D9)),NOT(ISBLANK(E9)))</f>
        <v>0</v>
      </c>
      <c r="AX9" s="202" t="b">
        <f t="shared" ref="AX9:AX21" si="4">AND(ISBLANK(H9),NOT(ISBLANK(I9)))</f>
        <v>0</v>
      </c>
      <c r="AY9" s="202" t="b">
        <f t="shared" ref="AY9:AY21" si="5">AND(NOT(ISBLANK(H9)),ISBLANK(I9))</f>
        <v>0</v>
      </c>
      <c r="AZ9" s="202" t="b">
        <f>OR(AX9,AY9)</f>
        <v>0</v>
      </c>
      <c r="BB9" s="202">
        <f t="shared" ref="BB9:BB21" si="6">IF(NOT(AZ9),(IF((I9-H9)=0,0,(I9-H9)+1)),-1)</f>
        <v>0</v>
      </c>
      <c r="BC9" s="202">
        <f>IF(AND(AZ9,AX9),I9-Keuzelijsten!$A$3+1,-3)</f>
        <v>-3</v>
      </c>
      <c r="BD9" s="202">
        <f>IF(AND(AZ9,AY9),Keuzelijsten!$B$5-H9+1,-2)</f>
        <v>-2</v>
      </c>
      <c r="BF9" s="202">
        <f>IF(AND(AV9,BB9=0),Keuzelijsten!$B$5-Keuzelijsten!$A$3+1,-4)</f>
        <v>-4</v>
      </c>
      <c r="BH9" s="202">
        <f>MAX(BB9:BF9)</f>
        <v>0</v>
      </c>
    </row>
    <row r="10" spans="1:60" x14ac:dyDescent="0.25">
      <c r="A10" s="284"/>
      <c r="B10" s="287"/>
      <c r="C10" s="290"/>
      <c r="D10" s="2"/>
      <c r="E10" s="37"/>
      <c r="F10" s="38"/>
      <c r="G10" s="91"/>
      <c r="H10" s="158"/>
      <c r="I10" s="159"/>
      <c r="J10" s="92">
        <f t="shared" si="0"/>
        <v>0</v>
      </c>
      <c r="K10" s="93">
        <f t="shared" si="1"/>
        <v>0</v>
      </c>
      <c r="L10" s="127" t="str">
        <f t="shared" si="2"/>
        <v/>
      </c>
      <c r="M10" s="128" t="str">
        <f t="shared" si="3"/>
        <v/>
      </c>
      <c r="N10" s="11"/>
      <c r="O10" s="11"/>
      <c r="P10" s="14"/>
      <c r="Q10" s="13"/>
      <c r="R10" s="11"/>
      <c r="S10" s="12"/>
      <c r="T10" s="13"/>
      <c r="U10" s="12"/>
      <c r="V10" s="15"/>
      <c r="W10" s="39"/>
      <c r="X10" s="17"/>
      <c r="Y10" s="40"/>
      <c r="Z10" s="11"/>
      <c r="AA10" s="95"/>
      <c r="AB10" s="205"/>
      <c r="AC10" s="206"/>
      <c r="AD10" s="139">
        <f t="shared" ref="AD10:AD20" si="7">SUM(AG10:AM10)</f>
        <v>0</v>
      </c>
      <c r="AE10" s="273"/>
      <c r="AG10" s="96">
        <f t="shared" ref="AG10:AG11" si="8">IF(K10=0,0,(MAX($K$9:$K$12)*$B$7)*(K10/SUM($K$9:$K$12)))</f>
        <v>0</v>
      </c>
      <c r="AH10" s="44">
        <f t="shared" ref="AH10:AH18" si="9">IF(L10="X",L$6,0)</f>
        <v>0</v>
      </c>
      <c r="AI10" s="44">
        <f t="shared" ref="AI10:AI18" si="10">IF(M10="X",M$6,0)</f>
        <v>0</v>
      </c>
      <c r="AJ10" s="44">
        <f t="shared" ref="AJ10:AJ18" si="11">IF(G10&lt;12,SUMIF(N10:U10,"X",$N$7:$U$7),SUMIF(N10:U10,"X",$N$6:$U$6))</f>
        <v>0</v>
      </c>
      <c r="AK10" s="44">
        <f t="shared" ref="AK10:AK18" si="12">IF(V10="X",IF(G10&lt;12,$V$7,$V$6),0)</f>
        <v>0</v>
      </c>
      <c r="AL10" s="44">
        <f t="shared" ref="AL10:AL18" si="13">IF(G10&lt;12,SUMIF(W10:Z10,"X",$W$7:$Z$7),SUMIF(W10:Z10,"X",$W$6:$Z$6))</f>
        <v>0</v>
      </c>
      <c r="AM10" s="203">
        <f t="shared" ref="AM10:AM21" si="14">$AB$6*AC10</f>
        <v>0</v>
      </c>
      <c r="AO10" s="89" t="s">
        <v>40</v>
      </c>
      <c r="AP10" s="44">
        <f>COUNTA(W9:W20)</f>
        <v>0</v>
      </c>
      <c r="AQ10" s="90"/>
      <c r="AV10" s="202" t="b">
        <f t="shared" ref="AV10:AV21" si="15">OR(NOT(ISBLANK(D10)),NOT(ISBLANK(E10)))</f>
        <v>0</v>
      </c>
      <c r="AX10" s="202" t="b">
        <f t="shared" si="4"/>
        <v>0</v>
      </c>
      <c r="AY10" s="202" t="b">
        <f t="shared" si="5"/>
        <v>0</v>
      </c>
      <c r="AZ10" s="202" t="b">
        <f t="shared" ref="AZ10:AZ21" si="16">OR(AX10,AY10)</f>
        <v>0</v>
      </c>
      <c r="BB10" s="202">
        <f t="shared" si="6"/>
        <v>0</v>
      </c>
      <c r="BC10" s="202">
        <f>IF(AND(AZ10,AX10),I10-Keuzelijsten!$A$3+1,-3)</f>
        <v>-3</v>
      </c>
      <c r="BD10" s="202">
        <f>IF(AND(AZ10,AY10),Keuzelijsten!$B$5-H10+1,-2)</f>
        <v>-2</v>
      </c>
      <c r="BF10" s="202">
        <f>IF(AND(AV10,BB10=0),Keuzelijsten!$B$5-Keuzelijsten!$A$3+1,-4)</f>
        <v>-4</v>
      </c>
      <c r="BH10" s="202">
        <f t="shared" ref="BH10:BH21" si="17">MAX(BB10:BF10)</f>
        <v>0</v>
      </c>
    </row>
    <row r="11" spans="1:60" x14ac:dyDescent="0.25">
      <c r="A11" s="285"/>
      <c r="B11" s="288"/>
      <c r="C11" s="291"/>
      <c r="D11" s="5"/>
      <c r="E11" s="31"/>
      <c r="F11" s="41"/>
      <c r="G11" s="97" t="str">
        <f>IF(ISBLANK(F11),"",($G$7-F11)/365.25)</f>
        <v/>
      </c>
      <c r="H11" s="158"/>
      <c r="I11" s="159"/>
      <c r="J11" s="98">
        <f t="shared" si="0"/>
        <v>0</v>
      </c>
      <c r="K11" s="99">
        <f t="shared" si="1"/>
        <v>0</v>
      </c>
      <c r="L11" s="129" t="str">
        <f t="shared" si="2"/>
        <v/>
      </c>
      <c r="M11" s="130" t="str">
        <f t="shared" si="3"/>
        <v/>
      </c>
      <c r="N11" s="18"/>
      <c r="O11" s="18"/>
      <c r="P11" s="21"/>
      <c r="Q11" s="20"/>
      <c r="R11" s="18"/>
      <c r="S11" s="19"/>
      <c r="T11" s="20"/>
      <c r="U11" s="19"/>
      <c r="V11" s="22"/>
      <c r="W11" s="32"/>
      <c r="X11" s="23"/>
      <c r="Y11" s="33"/>
      <c r="Z11" s="18"/>
      <c r="AA11" s="102"/>
      <c r="AB11" s="205"/>
      <c r="AC11" s="206"/>
      <c r="AD11" s="140">
        <f t="shared" si="7"/>
        <v>0</v>
      </c>
      <c r="AE11" s="274"/>
      <c r="AG11" s="96">
        <f t="shared" si="8"/>
        <v>0</v>
      </c>
      <c r="AH11" s="44">
        <f t="shared" si="9"/>
        <v>0</v>
      </c>
      <c r="AI11" s="44">
        <f t="shared" si="10"/>
        <v>0</v>
      </c>
      <c r="AJ11" s="44">
        <f t="shared" si="11"/>
        <v>0</v>
      </c>
      <c r="AK11" s="44">
        <f t="shared" si="12"/>
        <v>0</v>
      </c>
      <c r="AL11" s="44">
        <f t="shared" si="13"/>
        <v>0</v>
      </c>
      <c r="AM11" s="203">
        <f t="shared" si="14"/>
        <v>0</v>
      </c>
      <c r="AO11" s="89" t="s">
        <v>41</v>
      </c>
      <c r="AP11" s="44">
        <f>COUNTA(X9:X20)</f>
        <v>0</v>
      </c>
      <c r="AQ11" s="90"/>
      <c r="AV11" s="202" t="b">
        <f t="shared" si="15"/>
        <v>0</v>
      </c>
      <c r="AX11" s="202" t="b">
        <f t="shared" si="4"/>
        <v>0</v>
      </c>
      <c r="AY11" s="202" t="b">
        <f t="shared" si="5"/>
        <v>0</v>
      </c>
      <c r="AZ11" s="202" t="b">
        <f t="shared" si="16"/>
        <v>0</v>
      </c>
      <c r="BB11" s="202">
        <f t="shared" si="6"/>
        <v>0</v>
      </c>
      <c r="BC11" s="202">
        <f>IF(AND(AZ11,AX11),I11-Keuzelijsten!$A$3+1,-3)</f>
        <v>-3</v>
      </c>
      <c r="BD11" s="202">
        <f>IF(AND(AZ11,AY11),Keuzelijsten!$B$5-H11+1,-2)</f>
        <v>-2</v>
      </c>
      <c r="BF11" s="202">
        <f>IF(AND(AV11,BB11=0),Keuzelijsten!$B$5-Keuzelijsten!$A$3+1,-4)</f>
        <v>-4</v>
      </c>
      <c r="BH11" s="202">
        <f t="shared" si="17"/>
        <v>0</v>
      </c>
    </row>
    <row r="12" spans="1:60" ht="15.75" thickBot="1" x14ac:dyDescent="0.3">
      <c r="A12" s="286"/>
      <c r="B12" s="289"/>
      <c r="C12" s="292"/>
      <c r="D12" s="8"/>
      <c r="E12" s="34"/>
      <c r="F12" s="42"/>
      <c r="G12" s="103" t="str">
        <f>IF(ISBLANK(F12),"",($G$7-F12)/365.25)</f>
        <v/>
      </c>
      <c r="H12" s="162"/>
      <c r="I12" s="163"/>
      <c r="J12" s="104">
        <f t="shared" si="0"/>
        <v>0</v>
      </c>
      <c r="K12" s="105">
        <f t="shared" si="1"/>
        <v>0</v>
      </c>
      <c r="L12" s="131" t="str">
        <f t="shared" si="2"/>
        <v/>
      </c>
      <c r="M12" s="132" t="str">
        <f t="shared" si="3"/>
        <v/>
      </c>
      <c r="N12" s="24"/>
      <c r="O12" s="24"/>
      <c r="P12" s="27"/>
      <c r="Q12" s="26"/>
      <c r="R12" s="24"/>
      <c r="S12" s="25"/>
      <c r="T12" s="26"/>
      <c r="U12" s="25"/>
      <c r="V12" s="28"/>
      <c r="W12" s="35"/>
      <c r="X12" s="30"/>
      <c r="Y12" s="36"/>
      <c r="Z12" s="24"/>
      <c r="AA12" s="88"/>
      <c r="AB12" s="209"/>
      <c r="AC12" s="210"/>
      <c r="AD12" s="141">
        <f t="shared" si="7"/>
        <v>0</v>
      </c>
      <c r="AE12" s="275"/>
      <c r="AG12" s="96">
        <f>IF(K12=0,0,(MAX($K$9:$K$12)*$B$7)*(K12/SUM($K$9:$K$12)))</f>
        <v>0</v>
      </c>
      <c r="AH12" s="44">
        <f t="shared" si="9"/>
        <v>0</v>
      </c>
      <c r="AI12" s="44">
        <f t="shared" si="10"/>
        <v>0</v>
      </c>
      <c r="AJ12" s="44">
        <f t="shared" si="11"/>
        <v>0</v>
      </c>
      <c r="AK12" s="44">
        <f t="shared" si="12"/>
        <v>0</v>
      </c>
      <c r="AL12" s="44">
        <f t="shared" si="13"/>
        <v>0</v>
      </c>
      <c r="AM12" s="203">
        <f t="shared" si="14"/>
        <v>0</v>
      </c>
      <c r="AO12" s="89" t="s">
        <v>42</v>
      </c>
      <c r="AP12" s="44">
        <f>COUNTA(Y9:Y20)</f>
        <v>0</v>
      </c>
      <c r="AQ12" s="90"/>
      <c r="AV12" s="202" t="b">
        <f t="shared" si="15"/>
        <v>0</v>
      </c>
      <c r="AX12" s="202" t="b">
        <f t="shared" si="4"/>
        <v>0</v>
      </c>
      <c r="AY12" s="202" t="b">
        <f t="shared" si="5"/>
        <v>0</v>
      </c>
      <c r="AZ12" s="202" t="b">
        <f t="shared" si="16"/>
        <v>0</v>
      </c>
      <c r="BB12" s="202">
        <f t="shared" si="6"/>
        <v>0</v>
      </c>
      <c r="BC12" s="202">
        <f>IF(AND(AZ12,AX12),I12-Keuzelijsten!$A$3+1,-3)</f>
        <v>-3</v>
      </c>
      <c r="BD12" s="202">
        <f>IF(AND(AZ12,AY12),Keuzelijsten!$B$5-H12+1,-2)</f>
        <v>-2</v>
      </c>
      <c r="BF12" s="202">
        <f>IF(AND(AV12,BB12=0),Keuzelijsten!$B$5-Keuzelijsten!$A$3+1,-4)</f>
        <v>-4</v>
      </c>
      <c r="BH12" s="202">
        <f t="shared" si="17"/>
        <v>0</v>
      </c>
    </row>
    <row r="13" spans="1:60" x14ac:dyDescent="0.25">
      <c r="A13" s="284">
        <v>2</v>
      </c>
      <c r="B13" s="287" t="s">
        <v>30</v>
      </c>
      <c r="C13" s="290">
        <f>COUNTA(D13:D16)</f>
        <v>0</v>
      </c>
      <c r="D13" s="2"/>
      <c r="E13" s="37"/>
      <c r="F13" s="38"/>
      <c r="G13" s="91" t="str">
        <f>IF(ISBLANK(F13),"",($G$7-F13)/365.25)</f>
        <v/>
      </c>
      <c r="H13" s="158"/>
      <c r="I13" s="159"/>
      <c r="J13" s="92">
        <f t="shared" si="0"/>
        <v>0</v>
      </c>
      <c r="K13" s="93">
        <f t="shared" si="1"/>
        <v>0</v>
      </c>
      <c r="L13" s="127" t="str">
        <f t="shared" si="2"/>
        <v/>
      </c>
      <c r="M13" s="128" t="str">
        <f t="shared" si="3"/>
        <v/>
      </c>
      <c r="N13" s="11"/>
      <c r="O13" s="11"/>
      <c r="P13" s="14"/>
      <c r="Q13" s="13"/>
      <c r="R13" s="11"/>
      <c r="S13" s="12"/>
      <c r="T13" s="13"/>
      <c r="U13" s="12"/>
      <c r="V13" s="15"/>
      <c r="W13" s="39"/>
      <c r="X13" s="17"/>
      <c r="Y13" s="40"/>
      <c r="Z13" s="11"/>
      <c r="AA13" s="95"/>
      <c r="AB13" s="205"/>
      <c r="AC13" s="206"/>
      <c r="AD13" s="139">
        <f t="shared" si="7"/>
        <v>0</v>
      </c>
      <c r="AE13" s="273">
        <f t="shared" ref="AE13" si="18">SUM(AD13:AD16)</f>
        <v>0</v>
      </c>
      <c r="AG13" s="96">
        <f>IF(K13=0,0,(MAX($K$13:$K$16)*$B$7)*(K13/SUM($K$13:$K$16)))</f>
        <v>0</v>
      </c>
      <c r="AH13" s="44">
        <f t="shared" si="9"/>
        <v>0</v>
      </c>
      <c r="AI13" s="44">
        <f t="shared" si="10"/>
        <v>0</v>
      </c>
      <c r="AJ13" s="44">
        <f t="shared" si="11"/>
        <v>0</v>
      </c>
      <c r="AK13" s="44">
        <f t="shared" si="12"/>
        <v>0</v>
      </c>
      <c r="AL13" s="44">
        <f t="shared" si="13"/>
        <v>0</v>
      </c>
      <c r="AM13" s="203">
        <f t="shared" si="14"/>
        <v>0</v>
      </c>
      <c r="AO13" s="89" t="s">
        <v>43</v>
      </c>
      <c r="AP13" s="44">
        <f>COUNTA(Z9:Z20)</f>
        <v>0</v>
      </c>
      <c r="AQ13" s="90"/>
      <c r="AV13" s="202" t="b">
        <f t="shared" si="15"/>
        <v>0</v>
      </c>
      <c r="AX13" s="202" t="b">
        <f t="shared" si="4"/>
        <v>0</v>
      </c>
      <c r="AY13" s="202" t="b">
        <f t="shared" si="5"/>
        <v>0</v>
      </c>
      <c r="AZ13" s="202" t="b">
        <f t="shared" si="16"/>
        <v>0</v>
      </c>
      <c r="BB13" s="202">
        <f t="shared" si="6"/>
        <v>0</v>
      </c>
      <c r="BC13" s="202">
        <f>IF(AND(AZ13,AX13),I13-Keuzelijsten!$A$3+1,-3)</f>
        <v>-3</v>
      </c>
      <c r="BD13" s="202">
        <f>IF(AND(AZ13,AY13),Keuzelijsten!$B$5-H13+1,-2)</f>
        <v>-2</v>
      </c>
      <c r="BF13" s="202">
        <f>IF(AND(AV13,BB13=0),Keuzelijsten!$B$5-Keuzelijsten!$A$3+1,-4)</f>
        <v>-4</v>
      </c>
      <c r="BH13" s="202">
        <f t="shared" si="17"/>
        <v>0</v>
      </c>
    </row>
    <row r="14" spans="1:60" x14ac:dyDescent="0.25">
      <c r="A14" s="284"/>
      <c r="B14" s="287"/>
      <c r="C14" s="290"/>
      <c r="D14" s="2"/>
      <c r="E14" s="37"/>
      <c r="F14" s="38"/>
      <c r="G14" s="91"/>
      <c r="H14" s="158"/>
      <c r="I14" s="159"/>
      <c r="J14" s="92">
        <f t="shared" si="0"/>
        <v>0</v>
      </c>
      <c r="K14" s="93">
        <f t="shared" si="1"/>
        <v>0</v>
      </c>
      <c r="L14" s="127" t="str">
        <f t="shared" si="2"/>
        <v/>
      </c>
      <c r="M14" s="128" t="str">
        <f t="shared" si="3"/>
        <v/>
      </c>
      <c r="N14" s="11"/>
      <c r="O14" s="11"/>
      <c r="P14" s="14"/>
      <c r="Q14" s="13"/>
      <c r="R14" s="11"/>
      <c r="S14" s="12"/>
      <c r="T14" s="13"/>
      <c r="U14" s="12"/>
      <c r="V14" s="15"/>
      <c r="W14" s="39"/>
      <c r="X14" s="17"/>
      <c r="Y14" s="40"/>
      <c r="Z14" s="11"/>
      <c r="AA14" s="95"/>
      <c r="AB14" s="205"/>
      <c r="AC14" s="206"/>
      <c r="AD14" s="139">
        <f t="shared" si="7"/>
        <v>0</v>
      </c>
      <c r="AE14" s="273"/>
      <c r="AG14" s="96">
        <f t="shared" ref="AG14:AG15" si="19">IF(K14=0,0,(MAX($K$13:$K$16)*$B$7)*(K14/SUM($K$13:$K$16)))</f>
        <v>0</v>
      </c>
      <c r="AH14" s="44">
        <f t="shared" si="9"/>
        <v>0</v>
      </c>
      <c r="AI14" s="44">
        <f t="shared" si="10"/>
        <v>0</v>
      </c>
      <c r="AJ14" s="44">
        <f t="shared" si="11"/>
        <v>0</v>
      </c>
      <c r="AK14" s="44">
        <f t="shared" si="12"/>
        <v>0</v>
      </c>
      <c r="AL14" s="44">
        <f t="shared" si="13"/>
        <v>0</v>
      </c>
      <c r="AM14" s="203">
        <f t="shared" si="14"/>
        <v>0</v>
      </c>
      <c r="AQ14" s="90"/>
      <c r="AV14" s="202" t="b">
        <f t="shared" si="15"/>
        <v>0</v>
      </c>
      <c r="AX14" s="202" t="b">
        <f t="shared" si="4"/>
        <v>0</v>
      </c>
      <c r="AY14" s="202" t="b">
        <f t="shared" si="5"/>
        <v>0</v>
      </c>
      <c r="AZ14" s="202" t="b">
        <f t="shared" si="16"/>
        <v>0</v>
      </c>
      <c r="BB14" s="202">
        <f t="shared" si="6"/>
        <v>0</v>
      </c>
      <c r="BC14" s="202">
        <f>IF(AND(AZ14,AX14),I14-Keuzelijsten!$A$3+1,-3)</f>
        <v>-3</v>
      </c>
      <c r="BD14" s="202">
        <f>IF(AND(AZ14,AY14),Keuzelijsten!$B$5-H14+1,-2)</f>
        <v>-2</v>
      </c>
      <c r="BF14" s="202">
        <f>IF(AND(AV14,BB14=0),Keuzelijsten!$B$5-Keuzelijsten!$A$3+1,-4)</f>
        <v>-4</v>
      </c>
      <c r="BH14" s="202">
        <f t="shared" si="17"/>
        <v>0</v>
      </c>
    </row>
    <row r="15" spans="1:60" x14ac:dyDescent="0.25">
      <c r="A15" s="285"/>
      <c r="B15" s="288"/>
      <c r="C15" s="291"/>
      <c r="D15" s="5"/>
      <c r="E15" s="31"/>
      <c r="F15" s="41"/>
      <c r="G15" s="97" t="str">
        <f>IF(ISBLANK(F15),"",($G$7-F15)/365.25)</f>
        <v/>
      </c>
      <c r="H15" s="158"/>
      <c r="I15" s="159"/>
      <c r="J15" s="98">
        <f t="shared" si="0"/>
        <v>0</v>
      </c>
      <c r="K15" s="99">
        <f t="shared" si="1"/>
        <v>0</v>
      </c>
      <c r="L15" s="129" t="str">
        <f t="shared" si="2"/>
        <v/>
      </c>
      <c r="M15" s="130" t="str">
        <f t="shared" si="3"/>
        <v/>
      </c>
      <c r="N15" s="18"/>
      <c r="O15" s="18"/>
      <c r="P15" s="21"/>
      <c r="Q15" s="20"/>
      <c r="R15" s="18"/>
      <c r="S15" s="19"/>
      <c r="T15" s="20"/>
      <c r="U15" s="19"/>
      <c r="V15" s="22"/>
      <c r="W15" s="32"/>
      <c r="X15" s="23"/>
      <c r="Y15" s="33"/>
      <c r="Z15" s="18"/>
      <c r="AA15" s="102"/>
      <c r="AB15" s="205"/>
      <c r="AC15" s="206"/>
      <c r="AD15" s="140">
        <f t="shared" si="7"/>
        <v>0</v>
      </c>
      <c r="AE15" s="274"/>
      <c r="AG15" s="96">
        <f t="shared" si="19"/>
        <v>0</v>
      </c>
      <c r="AH15" s="44">
        <f t="shared" si="9"/>
        <v>0</v>
      </c>
      <c r="AI15" s="44">
        <f t="shared" si="10"/>
        <v>0</v>
      </c>
      <c r="AJ15" s="44">
        <f t="shared" si="11"/>
        <v>0</v>
      </c>
      <c r="AK15" s="44">
        <f t="shared" si="12"/>
        <v>0</v>
      </c>
      <c r="AL15" s="44">
        <f t="shared" si="13"/>
        <v>0</v>
      </c>
      <c r="AM15" s="203">
        <f t="shared" si="14"/>
        <v>0</v>
      </c>
      <c r="AP15" s="44" t="s">
        <v>113</v>
      </c>
      <c r="AQ15" s="44" t="s">
        <v>114</v>
      </c>
      <c r="AR15" s="44" t="s">
        <v>115</v>
      </c>
      <c r="AV15" s="202" t="b">
        <f t="shared" si="15"/>
        <v>0</v>
      </c>
      <c r="AX15" s="202" t="b">
        <f t="shared" si="4"/>
        <v>0</v>
      </c>
      <c r="AY15" s="202" t="b">
        <f t="shared" si="5"/>
        <v>0</v>
      </c>
      <c r="AZ15" s="202" t="b">
        <f t="shared" si="16"/>
        <v>0</v>
      </c>
      <c r="BB15" s="202">
        <f t="shared" si="6"/>
        <v>0</v>
      </c>
      <c r="BC15" s="202">
        <f>IF(AND(AZ15,AX15),I15-Keuzelijsten!$A$3+1,-3)</f>
        <v>-3</v>
      </c>
      <c r="BD15" s="202">
        <f>IF(AND(AZ15,AY15),Keuzelijsten!$B$5-H15+1,-2)</f>
        <v>-2</v>
      </c>
      <c r="BF15" s="202">
        <f>IF(AND(AV15,BB15=0),Keuzelijsten!$B$5-Keuzelijsten!$A$3+1,-4)</f>
        <v>-4</v>
      </c>
      <c r="BH15" s="202">
        <f t="shared" si="17"/>
        <v>0</v>
      </c>
    </row>
    <row r="16" spans="1:60" ht="15.75" thickBot="1" x14ac:dyDescent="0.3">
      <c r="A16" s="286"/>
      <c r="B16" s="289"/>
      <c r="C16" s="292"/>
      <c r="D16" s="8"/>
      <c r="E16" s="34"/>
      <c r="F16" s="42"/>
      <c r="G16" s="103" t="str">
        <f>IF(ISBLANK(F16),"",($G$7-F16)/365.25)</f>
        <v/>
      </c>
      <c r="H16" s="162"/>
      <c r="I16" s="163"/>
      <c r="J16" s="104">
        <f t="shared" si="0"/>
        <v>0</v>
      </c>
      <c r="K16" s="105">
        <f t="shared" si="1"/>
        <v>0</v>
      </c>
      <c r="L16" s="131" t="str">
        <f t="shared" si="2"/>
        <v/>
      </c>
      <c r="M16" s="132" t="str">
        <f t="shared" si="3"/>
        <v/>
      </c>
      <c r="N16" s="24"/>
      <c r="O16" s="24"/>
      <c r="P16" s="27"/>
      <c r="Q16" s="26"/>
      <c r="R16" s="24"/>
      <c r="S16" s="25"/>
      <c r="T16" s="26"/>
      <c r="U16" s="25"/>
      <c r="V16" s="28"/>
      <c r="W16" s="35"/>
      <c r="X16" s="30"/>
      <c r="Y16" s="36"/>
      <c r="Z16" s="24"/>
      <c r="AA16" s="88"/>
      <c r="AB16" s="209"/>
      <c r="AC16" s="210"/>
      <c r="AD16" s="141">
        <f t="shared" si="7"/>
        <v>0</v>
      </c>
      <c r="AE16" s="275"/>
      <c r="AG16" s="96">
        <f>IF(K16=0,0,(MAX($K$13:$K$16)*$B$7)*(K16/SUM($K$13:$K$16)))</f>
        <v>0</v>
      </c>
      <c r="AH16" s="44">
        <f t="shared" si="9"/>
        <v>0</v>
      </c>
      <c r="AI16" s="44">
        <f t="shared" si="10"/>
        <v>0</v>
      </c>
      <c r="AJ16" s="44">
        <f t="shared" si="11"/>
        <v>0</v>
      </c>
      <c r="AK16" s="44">
        <f t="shared" si="12"/>
        <v>0</v>
      </c>
      <c r="AL16" s="44">
        <f t="shared" si="13"/>
        <v>0</v>
      </c>
      <c r="AM16" s="203">
        <f t="shared" si="14"/>
        <v>0</v>
      </c>
      <c r="AO16" s="43" t="s">
        <v>12</v>
      </c>
      <c r="AP16" s="44"/>
      <c r="AQ16" s="44"/>
      <c r="AR16" s="44">
        <f>COUNTIF(C9:C20,"&gt;0")</f>
        <v>0</v>
      </c>
      <c r="AV16" s="202" t="b">
        <f t="shared" si="15"/>
        <v>0</v>
      </c>
      <c r="AX16" s="202" t="b">
        <f t="shared" si="4"/>
        <v>0</v>
      </c>
      <c r="AY16" s="202" t="b">
        <f t="shared" si="5"/>
        <v>0</v>
      </c>
      <c r="AZ16" s="202" t="b">
        <f t="shared" si="16"/>
        <v>0</v>
      </c>
      <c r="BB16" s="202">
        <f t="shared" si="6"/>
        <v>0</v>
      </c>
      <c r="BC16" s="202">
        <f>IF(AND(AZ16,AX16),I16-Keuzelijsten!$A$3+1,-3)</f>
        <v>-3</v>
      </c>
      <c r="BD16" s="202">
        <f>IF(AND(AZ16,AY16),Keuzelijsten!$B$5-H16+1,-2)</f>
        <v>-2</v>
      </c>
      <c r="BF16" s="202">
        <f>IF(AND(AV16,BB16=0),Keuzelijsten!$B$5-Keuzelijsten!$A$3+1,-4)</f>
        <v>-4</v>
      </c>
      <c r="BH16" s="202">
        <f t="shared" si="17"/>
        <v>0</v>
      </c>
    </row>
    <row r="17" spans="1:60" x14ac:dyDescent="0.25">
      <c r="A17" s="284">
        <v>3</v>
      </c>
      <c r="B17" s="287" t="s">
        <v>30</v>
      </c>
      <c r="C17" s="290">
        <f>COUNTA(D17:D20)</f>
        <v>0</v>
      </c>
      <c r="D17" s="2"/>
      <c r="E17" s="37"/>
      <c r="F17" s="38"/>
      <c r="G17" s="91" t="str">
        <f>IF(ISBLANK(F17),"",($G$7-F17)/365.25)</f>
        <v/>
      </c>
      <c r="H17" s="158"/>
      <c r="I17" s="159"/>
      <c r="J17" s="92">
        <f t="shared" si="0"/>
        <v>0</v>
      </c>
      <c r="K17" s="93">
        <f t="shared" si="1"/>
        <v>0</v>
      </c>
      <c r="L17" s="127" t="str">
        <f t="shared" si="2"/>
        <v/>
      </c>
      <c r="M17" s="128" t="str">
        <f t="shared" si="3"/>
        <v/>
      </c>
      <c r="N17" s="11"/>
      <c r="O17" s="11"/>
      <c r="P17" s="14"/>
      <c r="Q17" s="13"/>
      <c r="R17" s="11"/>
      <c r="S17" s="12"/>
      <c r="T17" s="13"/>
      <c r="U17" s="12"/>
      <c r="V17" s="15"/>
      <c r="W17" s="39"/>
      <c r="X17" s="17"/>
      <c r="Y17" s="40"/>
      <c r="Z17" s="11"/>
      <c r="AA17" s="95"/>
      <c r="AB17" s="205"/>
      <c r="AC17" s="206"/>
      <c r="AD17" s="139">
        <f t="shared" si="7"/>
        <v>0</v>
      </c>
      <c r="AE17" s="273">
        <f t="shared" ref="AE17" si="20">SUM(AD17:AD20)</f>
        <v>0</v>
      </c>
      <c r="AG17" s="96">
        <f>IF(K17=0,0,(MAX($K$17:$K$20)*$B$7)*(K17/SUM($K$17:$K$20)))</f>
        <v>0</v>
      </c>
      <c r="AH17" s="44">
        <f t="shared" si="9"/>
        <v>0</v>
      </c>
      <c r="AI17" s="44">
        <f t="shared" si="10"/>
        <v>0</v>
      </c>
      <c r="AJ17" s="44">
        <f t="shared" si="11"/>
        <v>0</v>
      </c>
      <c r="AK17" s="44">
        <f t="shared" si="12"/>
        <v>0</v>
      </c>
      <c r="AL17" s="44">
        <f t="shared" si="13"/>
        <v>0</v>
      </c>
      <c r="AM17" s="203">
        <f t="shared" si="14"/>
        <v>0</v>
      </c>
      <c r="AV17" s="202" t="b">
        <f t="shared" si="15"/>
        <v>0</v>
      </c>
      <c r="AX17" s="202" t="b">
        <f t="shared" si="4"/>
        <v>0</v>
      </c>
      <c r="AY17" s="202" t="b">
        <f t="shared" si="5"/>
        <v>0</v>
      </c>
      <c r="AZ17" s="202" t="b">
        <f t="shared" si="16"/>
        <v>0</v>
      </c>
      <c r="BB17" s="202">
        <f t="shared" si="6"/>
        <v>0</v>
      </c>
      <c r="BC17" s="202">
        <f>IF(AND(AZ17,AX17),I17-Keuzelijsten!$A$3+1,-3)</f>
        <v>-3</v>
      </c>
      <c r="BD17" s="202">
        <f>IF(AND(AZ17,AY17),Keuzelijsten!$B$5-H17+1,-2)</f>
        <v>-2</v>
      </c>
      <c r="BF17" s="202">
        <f>IF(AND(AV17,BB17=0),Keuzelijsten!$B$5-Keuzelijsten!$A$3+1,-4)</f>
        <v>-4</v>
      </c>
      <c r="BH17" s="202">
        <f t="shared" si="17"/>
        <v>0</v>
      </c>
    </row>
    <row r="18" spans="1:60" x14ac:dyDescent="0.25">
      <c r="A18" s="284"/>
      <c r="B18" s="287"/>
      <c r="C18" s="290"/>
      <c r="D18" s="2"/>
      <c r="E18" s="37"/>
      <c r="F18" s="38"/>
      <c r="G18" s="91"/>
      <c r="H18" s="158"/>
      <c r="I18" s="159"/>
      <c r="J18" s="92">
        <f t="shared" si="0"/>
        <v>0</v>
      </c>
      <c r="K18" s="93">
        <f t="shared" si="1"/>
        <v>0</v>
      </c>
      <c r="L18" s="127" t="str">
        <f t="shared" si="2"/>
        <v/>
      </c>
      <c r="M18" s="128" t="str">
        <f t="shared" si="3"/>
        <v/>
      </c>
      <c r="N18" s="11"/>
      <c r="O18" s="11"/>
      <c r="P18" s="14"/>
      <c r="Q18" s="13"/>
      <c r="R18" s="11"/>
      <c r="S18" s="12"/>
      <c r="T18" s="13"/>
      <c r="U18" s="12"/>
      <c r="V18" s="15"/>
      <c r="W18" s="39"/>
      <c r="X18" s="17"/>
      <c r="Y18" s="40"/>
      <c r="Z18" s="11"/>
      <c r="AA18" s="95"/>
      <c r="AB18" s="205"/>
      <c r="AC18" s="206"/>
      <c r="AD18" s="139">
        <f t="shared" si="7"/>
        <v>0</v>
      </c>
      <c r="AE18" s="273"/>
      <c r="AG18" s="96">
        <f t="shared" ref="AG18:AG20" si="21">IF(K18=0,0,(MAX($K$17:$K$20)*$B$7)*(K18/SUM($K$17:$K$20)))</f>
        <v>0</v>
      </c>
      <c r="AH18" s="44">
        <f t="shared" si="9"/>
        <v>0</v>
      </c>
      <c r="AI18" s="44">
        <f t="shared" si="10"/>
        <v>0</v>
      </c>
      <c r="AJ18" s="44">
        <f t="shared" si="11"/>
        <v>0</v>
      </c>
      <c r="AK18" s="44">
        <f t="shared" si="12"/>
        <v>0</v>
      </c>
      <c r="AL18" s="44">
        <f t="shared" si="13"/>
        <v>0</v>
      </c>
      <c r="AM18" s="203">
        <f t="shared" si="14"/>
        <v>0</v>
      </c>
      <c r="AP18" s="43" t="s">
        <v>40</v>
      </c>
      <c r="AQ18" s="43" t="s">
        <v>41</v>
      </c>
      <c r="AR18" s="43" t="s">
        <v>42</v>
      </c>
      <c r="AS18" s="43" t="s">
        <v>55</v>
      </c>
      <c r="AT18" s="116" t="s">
        <v>64</v>
      </c>
      <c r="AV18" s="202" t="b">
        <f t="shared" si="15"/>
        <v>0</v>
      </c>
      <c r="AX18" s="202" t="b">
        <f t="shared" si="4"/>
        <v>0</v>
      </c>
      <c r="AY18" s="202" t="b">
        <f t="shared" si="5"/>
        <v>0</v>
      </c>
      <c r="AZ18" s="202" t="b">
        <f t="shared" si="16"/>
        <v>0</v>
      </c>
      <c r="BB18" s="202">
        <f t="shared" si="6"/>
        <v>0</v>
      </c>
      <c r="BC18" s="202">
        <f>IF(AND(AZ18,AX18),I18-Keuzelijsten!$A$3+1,-3)</f>
        <v>-3</v>
      </c>
      <c r="BD18" s="202">
        <f>IF(AND(AZ18,AY18),Keuzelijsten!$B$5-H18+1,-2)</f>
        <v>-2</v>
      </c>
      <c r="BF18" s="202">
        <f>IF(AND(AV18,BB18=0),Keuzelijsten!$B$5-Keuzelijsten!$A$3+1,-4)</f>
        <v>-4</v>
      </c>
      <c r="BH18" s="202">
        <f t="shared" si="17"/>
        <v>0</v>
      </c>
    </row>
    <row r="19" spans="1:60" x14ac:dyDescent="0.25">
      <c r="A19" s="285"/>
      <c r="B19" s="288"/>
      <c r="C19" s="291"/>
      <c r="D19" s="5"/>
      <c r="E19" s="31"/>
      <c r="F19" s="41"/>
      <c r="G19" s="97" t="str">
        <f>IF(ISBLANK(F19),"",($G$7-F19)/365.25)</f>
        <v/>
      </c>
      <c r="H19" s="158"/>
      <c r="I19" s="159"/>
      <c r="J19" s="98">
        <f t="shared" si="0"/>
        <v>0</v>
      </c>
      <c r="K19" s="99">
        <f t="shared" si="1"/>
        <v>0</v>
      </c>
      <c r="L19" s="129" t="str">
        <f t="shared" si="2"/>
        <v/>
      </c>
      <c r="M19" s="130" t="str">
        <f t="shared" si="3"/>
        <v/>
      </c>
      <c r="N19" s="18"/>
      <c r="O19" s="18"/>
      <c r="P19" s="21"/>
      <c r="Q19" s="20"/>
      <c r="R19" s="18"/>
      <c r="S19" s="19"/>
      <c r="T19" s="20"/>
      <c r="U19" s="19"/>
      <c r="V19" s="22"/>
      <c r="W19" s="32"/>
      <c r="X19" s="23"/>
      <c r="Y19" s="33"/>
      <c r="Z19" s="18"/>
      <c r="AA19" s="102"/>
      <c r="AB19" s="205"/>
      <c r="AC19" s="206"/>
      <c r="AD19" s="140">
        <f t="shared" si="7"/>
        <v>0</v>
      </c>
      <c r="AE19" s="274"/>
      <c r="AG19" s="96">
        <f t="shared" si="21"/>
        <v>0</v>
      </c>
      <c r="AH19" s="44">
        <f>IF(L19="X",L$6,0)</f>
        <v>0</v>
      </c>
      <c r="AI19" s="44">
        <f>IF(M19="X",M$6,0)</f>
        <v>0</v>
      </c>
      <c r="AJ19" s="44">
        <f>IF(G19&lt;12,SUMIF(N19:U19,"X",$N$7:$U$7),SUMIF(N19:U19,"X",$N$6:$U$6))</f>
        <v>0</v>
      </c>
      <c r="AK19" s="44">
        <f>IF(V19="X",IF(G19&lt;12,$V$7,$V$6),0)</f>
        <v>0</v>
      </c>
      <c r="AL19" s="44">
        <f>IF(G19&lt;12,SUMIF(W19:Z19,"X",$W$7:$Z$7),SUMIF(W19:Z19,"X",$W$6:$Z$6))</f>
        <v>0</v>
      </c>
      <c r="AM19" s="203">
        <f t="shared" si="14"/>
        <v>0</v>
      </c>
      <c r="AO19" s="43" t="s">
        <v>17</v>
      </c>
      <c r="AP19" s="114"/>
      <c r="AQ19" s="44">
        <f>COUNTA(N9:N20)</f>
        <v>0</v>
      </c>
      <c r="AR19" s="44">
        <f>COUNTA(O9:O20)</f>
        <v>0</v>
      </c>
      <c r="AS19" s="44">
        <f>COUNTA(P9:P20)</f>
        <v>0</v>
      </c>
      <c r="AT19" s="116">
        <f>SUM(AP19:AS19)</f>
        <v>0</v>
      </c>
      <c r="AV19" s="202" t="b">
        <f t="shared" si="15"/>
        <v>0</v>
      </c>
      <c r="AX19" s="202" t="b">
        <f t="shared" si="4"/>
        <v>0</v>
      </c>
      <c r="AY19" s="202" t="b">
        <f t="shared" si="5"/>
        <v>0</v>
      </c>
      <c r="AZ19" s="202" t="b">
        <f t="shared" si="16"/>
        <v>0</v>
      </c>
      <c r="BB19" s="202">
        <f t="shared" si="6"/>
        <v>0</v>
      </c>
      <c r="BC19" s="202">
        <f>IF(AND(AZ19,AX19),I19-Keuzelijsten!$A$3+1,-3)</f>
        <v>-3</v>
      </c>
      <c r="BD19" s="202">
        <f>IF(AND(AZ19,AY19),Keuzelijsten!$B$5-H19+1,-2)</f>
        <v>-2</v>
      </c>
      <c r="BF19" s="202">
        <f>IF(AND(AV19,BB19=0),Keuzelijsten!$B$5-Keuzelijsten!$A$3+1,-4)</f>
        <v>-4</v>
      </c>
      <c r="BH19" s="202">
        <f t="shared" si="17"/>
        <v>0</v>
      </c>
    </row>
    <row r="20" spans="1:60" ht="15.75" thickBot="1" x14ac:dyDescent="0.3">
      <c r="A20" s="286"/>
      <c r="B20" s="289"/>
      <c r="C20" s="292"/>
      <c r="D20" s="8"/>
      <c r="E20" s="34"/>
      <c r="F20" s="42"/>
      <c r="G20" s="103" t="str">
        <f>IF(ISBLANK(F20),"",($G$7-F20)/365.25)</f>
        <v/>
      </c>
      <c r="H20" s="162"/>
      <c r="I20" s="163"/>
      <c r="J20" s="104">
        <f t="shared" si="0"/>
        <v>0</v>
      </c>
      <c r="K20" s="105">
        <f t="shared" si="1"/>
        <v>0</v>
      </c>
      <c r="L20" s="131" t="str">
        <f t="shared" si="2"/>
        <v/>
      </c>
      <c r="M20" s="132" t="str">
        <f t="shared" si="3"/>
        <v/>
      </c>
      <c r="N20" s="24"/>
      <c r="O20" s="24"/>
      <c r="P20" s="27"/>
      <c r="Q20" s="26"/>
      <c r="R20" s="24"/>
      <c r="S20" s="25"/>
      <c r="T20" s="26"/>
      <c r="U20" s="25"/>
      <c r="V20" s="28"/>
      <c r="W20" s="35"/>
      <c r="X20" s="30"/>
      <c r="Y20" s="36"/>
      <c r="Z20" s="24"/>
      <c r="AA20" s="88"/>
      <c r="AB20" s="209"/>
      <c r="AC20" s="210"/>
      <c r="AD20" s="141">
        <f t="shared" si="7"/>
        <v>0</v>
      </c>
      <c r="AE20" s="275"/>
      <c r="AG20" s="96">
        <f t="shared" si="21"/>
        <v>0</v>
      </c>
      <c r="AH20" s="44">
        <f>IF(L20="X",L$6,0)</f>
        <v>0</v>
      </c>
      <c r="AI20" s="44">
        <f>IF(M20="X",M$6,0)</f>
        <v>0</v>
      </c>
      <c r="AJ20" s="44">
        <f>IF(G20&lt;12,SUMIF(N20:U20,"X",$N$7:$U$7),SUMIF(N20:U20,"X",$N$6:$U$6))</f>
        <v>0</v>
      </c>
      <c r="AK20" s="44">
        <f>IF(V20="X",IF(G20&lt;12,$V$7,$V$6),0)</f>
        <v>0</v>
      </c>
      <c r="AL20" s="44">
        <f>IF(G20&lt;12,SUMIF(W20:Z20,"X",$W$7:$Z$7),SUMIF(W20:Z20,"X",$W$6:$Z$6))</f>
        <v>0</v>
      </c>
      <c r="AM20" s="203">
        <f t="shared" si="14"/>
        <v>0</v>
      </c>
      <c r="AO20" s="43" t="s">
        <v>21</v>
      </c>
      <c r="AP20" s="44">
        <f>COUNTA(Q9:Q20)</f>
        <v>0</v>
      </c>
      <c r="AQ20" s="44">
        <f>COUNTA(R9:R20)</f>
        <v>0</v>
      </c>
      <c r="AR20" s="44">
        <f>COUNTA(S9:S20)</f>
        <v>0</v>
      </c>
      <c r="AS20" s="114"/>
      <c r="AT20" s="116">
        <f t="shared" ref="AT20:AT22" si="22">SUM(AP20:AS20)</f>
        <v>0</v>
      </c>
      <c r="AV20" s="202" t="b">
        <f t="shared" si="15"/>
        <v>0</v>
      </c>
      <c r="AX20" s="202" t="b">
        <f t="shared" si="4"/>
        <v>0</v>
      </c>
      <c r="AY20" s="202" t="b">
        <f t="shared" si="5"/>
        <v>0</v>
      </c>
      <c r="AZ20" s="202" t="b">
        <f t="shared" si="16"/>
        <v>0</v>
      </c>
      <c r="BB20" s="202">
        <f t="shared" si="6"/>
        <v>0</v>
      </c>
      <c r="BC20" s="202">
        <f>IF(AND(AZ20,AX20),I20-Keuzelijsten!$A$3+1,-3)</f>
        <v>-3</v>
      </c>
      <c r="BD20" s="202">
        <f>IF(AND(AZ20,AY20),Keuzelijsten!$B$5-H20+1,-2)</f>
        <v>-2</v>
      </c>
      <c r="BF20" s="202">
        <f>IF(AND(AV20,BB20=0),Keuzelijsten!$B$5-Keuzelijsten!$A$3+1,-4)</f>
        <v>-4</v>
      </c>
      <c r="BH20" s="202">
        <f t="shared" si="17"/>
        <v>0</v>
      </c>
    </row>
    <row r="21" spans="1:60" x14ac:dyDescent="0.25">
      <c r="AB21" s="157"/>
      <c r="AC21" s="157"/>
      <c r="AG21" s="270">
        <f>SUM(AG9:AI20)</f>
        <v>0</v>
      </c>
      <c r="AH21" s="270"/>
      <c r="AI21" s="270"/>
      <c r="AJ21" s="116">
        <f>SUM(AJ9:AJ20)</f>
        <v>0</v>
      </c>
      <c r="AK21" s="116">
        <f t="shared" ref="AK21:AL21" si="23">SUM(AK9:AK20)</f>
        <v>0</v>
      </c>
      <c r="AL21" s="116">
        <f t="shared" si="23"/>
        <v>0</v>
      </c>
      <c r="AM21" s="203">
        <f t="shared" si="14"/>
        <v>0</v>
      </c>
      <c r="AO21" s="43" t="s">
        <v>22</v>
      </c>
      <c r="AP21" s="44">
        <f>COUNTA(T9:T20)</f>
        <v>0</v>
      </c>
      <c r="AQ21" s="114"/>
      <c r="AR21" s="44">
        <f>COUNTA(U9:U20)</f>
        <v>0</v>
      </c>
      <c r="AS21" s="114"/>
      <c r="AT21" s="116">
        <f t="shared" si="22"/>
        <v>0</v>
      </c>
      <c r="AV21" s="202" t="b">
        <f t="shared" si="15"/>
        <v>0</v>
      </c>
      <c r="AX21" s="202" t="b">
        <f t="shared" si="4"/>
        <v>0</v>
      </c>
      <c r="AY21" s="202" t="b">
        <f t="shared" si="5"/>
        <v>0</v>
      </c>
      <c r="AZ21" s="202" t="b">
        <f t="shared" si="16"/>
        <v>0</v>
      </c>
      <c r="BB21" s="202">
        <f t="shared" si="6"/>
        <v>0</v>
      </c>
      <c r="BC21" s="202">
        <f>IF(AND(AZ21,AX21),I21-Keuzelijsten!$A$3+1,-3)</f>
        <v>-3</v>
      </c>
      <c r="BD21" s="202">
        <f>IF(AND(AZ21,AY21),Keuzelijsten!$B$5-H21+1,-2)</f>
        <v>-2</v>
      </c>
      <c r="BF21" s="202">
        <f>IF(AND(AV21,BB21=0),Keuzelijsten!$B$5-Keuzelijsten!$A$3+1,-4)</f>
        <v>-4</v>
      </c>
      <c r="BH21" s="202">
        <f t="shared" si="17"/>
        <v>0</v>
      </c>
    </row>
    <row r="22" spans="1:60" x14ac:dyDescent="0.25">
      <c r="AB22" s="157"/>
      <c r="AC22" s="157"/>
      <c r="AM22" s="204">
        <f>SUM(AM9:AM21)</f>
        <v>0</v>
      </c>
      <c r="AO22" s="43" t="s">
        <v>48</v>
      </c>
      <c r="AP22" s="115"/>
      <c r="AQ22" s="44">
        <f>COUNTA(V9:V20)</f>
        <v>0</v>
      </c>
      <c r="AR22" s="114"/>
      <c r="AS22" s="114"/>
      <c r="AT22" s="116">
        <f t="shared" si="22"/>
        <v>0</v>
      </c>
      <c r="AV22" s="202"/>
      <c r="AX22" s="202"/>
      <c r="AY22" s="202"/>
      <c r="AZ22" s="202"/>
      <c r="BB22" s="202"/>
      <c r="BC22" s="202"/>
      <c r="BD22" s="202"/>
      <c r="BH22" s="202"/>
    </row>
    <row r="23" spans="1:60" x14ac:dyDescent="0.25">
      <c r="AB23" s="157"/>
      <c r="AC23" s="157"/>
      <c r="AV23" s="202"/>
      <c r="AX23" s="202"/>
      <c r="AY23" s="202"/>
      <c r="AZ23" s="202"/>
      <c r="BB23" s="202"/>
      <c r="BC23" s="202"/>
      <c r="BD23" s="202"/>
      <c r="BH23" s="202"/>
    </row>
    <row r="24" spans="1:60" x14ac:dyDescent="0.25">
      <c r="AB24" s="157"/>
      <c r="AC24" s="157"/>
      <c r="AO24" s="89" t="s">
        <v>141</v>
      </c>
      <c r="AP24" s="157" t="s">
        <v>102</v>
      </c>
      <c r="AQ24" s="157" t="s">
        <v>73</v>
      </c>
      <c r="AV24" s="202"/>
      <c r="AX24" s="202"/>
      <c r="AY24" s="202"/>
      <c r="AZ24" s="202"/>
      <c r="BB24" s="202"/>
      <c r="BC24" s="202"/>
      <c r="BD24" s="202"/>
      <c r="BH24" s="202"/>
    </row>
    <row r="25" spans="1:60" x14ac:dyDescent="0.25">
      <c r="AB25" s="157"/>
      <c r="AC25" s="157"/>
      <c r="AO25" s="1" t="s">
        <v>133</v>
      </c>
      <c r="AP25" s="157">
        <f>SUMIF($AB$9:$AB$20,AO25,$AC$9:$AC$20)</f>
        <v>0</v>
      </c>
      <c r="AQ25" s="157">
        <f>AP25*$AB$6</f>
        <v>0</v>
      </c>
      <c r="AV25" s="202"/>
      <c r="AX25" s="202"/>
      <c r="AY25" s="202"/>
      <c r="AZ25" s="202"/>
      <c r="BB25" s="202"/>
      <c r="BC25" s="202"/>
      <c r="BD25" s="202"/>
      <c r="BH25" s="202"/>
    </row>
    <row r="26" spans="1:60" x14ac:dyDescent="0.25">
      <c r="AB26" s="157"/>
      <c r="AC26" s="157"/>
      <c r="AO26" s="1" t="s">
        <v>134</v>
      </c>
      <c r="AP26" s="157">
        <f t="shared" ref="AP26:AP31" si="24">SUMIF($AB$9:$AB$20,AO26,$AC$9:$AC$20)</f>
        <v>0</v>
      </c>
      <c r="AQ26" s="157">
        <f t="shared" ref="AQ26:AQ31" si="25">AP26*$AB$6</f>
        <v>0</v>
      </c>
      <c r="AV26" s="202"/>
      <c r="AX26" s="202"/>
      <c r="AY26" s="202"/>
      <c r="AZ26" s="202"/>
      <c r="BB26" s="202"/>
      <c r="BC26" s="202"/>
      <c r="BD26" s="202"/>
      <c r="BH26" s="202"/>
    </row>
    <row r="27" spans="1:60" x14ac:dyDescent="0.25">
      <c r="AB27" s="157"/>
      <c r="AC27" s="157"/>
      <c r="AO27" s="1" t="s">
        <v>135</v>
      </c>
      <c r="AP27" s="157">
        <f t="shared" si="24"/>
        <v>0</v>
      </c>
      <c r="AQ27" s="157">
        <f t="shared" si="25"/>
        <v>0</v>
      </c>
      <c r="AV27" s="202"/>
      <c r="AX27" s="202"/>
      <c r="AY27" s="202"/>
      <c r="AZ27" s="202"/>
      <c r="BB27" s="202"/>
      <c r="BC27" s="202"/>
      <c r="BD27" s="202"/>
      <c r="BH27" s="202"/>
    </row>
    <row r="28" spans="1:60" x14ac:dyDescent="0.25">
      <c r="AB28" s="157"/>
      <c r="AC28" s="157"/>
      <c r="AO28" s="1" t="s">
        <v>136</v>
      </c>
      <c r="AP28" s="157">
        <f t="shared" si="24"/>
        <v>0</v>
      </c>
      <c r="AQ28" s="157">
        <f t="shared" si="25"/>
        <v>0</v>
      </c>
      <c r="AV28" s="202"/>
      <c r="AX28" s="202"/>
      <c r="AY28" s="202"/>
      <c r="AZ28" s="202"/>
      <c r="BB28" s="202"/>
      <c r="BC28" s="202"/>
      <c r="BD28" s="202"/>
      <c r="BH28" s="202"/>
    </row>
    <row r="29" spans="1:60" ht="14.45" x14ac:dyDescent="0.3">
      <c r="AB29" s="157"/>
      <c r="AC29" s="157"/>
      <c r="AO29" s="1" t="s">
        <v>137</v>
      </c>
      <c r="AP29" s="157">
        <f t="shared" si="24"/>
        <v>0</v>
      </c>
      <c r="AQ29" s="157">
        <f t="shared" si="25"/>
        <v>0</v>
      </c>
      <c r="AV29" s="202"/>
      <c r="AX29" s="202"/>
      <c r="AY29" s="202"/>
      <c r="AZ29" s="202"/>
      <c r="BB29" s="202"/>
      <c r="BC29" s="202"/>
      <c r="BD29" s="202"/>
      <c r="BH29" s="202"/>
    </row>
    <row r="30" spans="1:60" ht="14.45" x14ac:dyDescent="0.3">
      <c r="AB30" s="157"/>
      <c r="AC30" s="157"/>
      <c r="AO30" s="1" t="s">
        <v>138</v>
      </c>
      <c r="AP30" s="157">
        <f t="shared" si="24"/>
        <v>0</v>
      </c>
      <c r="AQ30" s="157">
        <f t="shared" si="25"/>
        <v>0</v>
      </c>
      <c r="AV30" s="202"/>
      <c r="AX30" s="202"/>
      <c r="AY30" s="202"/>
      <c r="AZ30" s="202"/>
      <c r="BB30" s="202"/>
      <c r="BC30" s="202"/>
      <c r="BD30" s="202"/>
      <c r="BH30" s="202"/>
    </row>
    <row r="31" spans="1:60" ht="14.45" x14ac:dyDescent="0.3">
      <c r="AB31" s="157"/>
      <c r="AC31" s="157"/>
      <c r="AO31" s="1" t="s">
        <v>139</v>
      </c>
      <c r="AP31" s="157">
        <f t="shared" si="24"/>
        <v>0</v>
      </c>
      <c r="AQ31" s="157">
        <f t="shared" si="25"/>
        <v>0</v>
      </c>
      <c r="AV31" s="202"/>
      <c r="AX31" s="202"/>
      <c r="AY31" s="202"/>
      <c r="AZ31" s="202"/>
      <c r="BB31" s="202"/>
      <c r="BC31" s="202"/>
      <c r="BD31" s="202"/>
      <c r="BH31" s="202"/>
    </row>
    <row r="32" spans="1:60" ht="14.45" x14ac:dyDescent="0.3">
      <c r="AB32" s="157"/>
      <c r="AC32" s="157"/>
      <c r="AO32" s="112"/>
      <c r="AP32" s="143"/>
      <c r="AQ32" s="116">
        <f>SUM(AQ25:AQ31)</f>
        <v>0</v>
      </c>
      <c r="AV32" s="202"/>
      <c r="AX32" s="202"/>
      <c r="AY32" s="202"/>
      <c r="AZ32" s="202"/>
      <c r="BB32" s="202"/>
      <c r="BC32" s="202"/>
      <c r="BD32" s="202"/>
      <c r="BH32" s="202"/>
    </row>
    <row r="33" spans="28:60" ht="14.45" x14ac:dyDescent="0.3">
      <c r="AB33" s="157"/>
      <c r="AC33" s="157"/>
      <c r="AV33" s="202"/>
      <c r="AX33" s="202"/>
      <c r="AY33" s="202"/>
      <c r="AZ33" s="202"/>
      <c r="BB33" s="202"/>
      <c r="BC33" s="202"/>
      <c r="BD33" s="202"/>
      <c r="BH33" s="202"/>
    </row>
    <row r="34" spans="28:60" ht="14.45" x14ac:dyDescent="0.3">
      <c r="AB34" s="157"/>
      <c r="AC34" s="157"/>
      <c r="AV34" s="202"/>
      <c r="AX34" s="202"/>
      <c r="AY34" s="202"/>
      <c r="AZ34" s="202"/>
      <c r="BB34" s="202"/>
      <c r="BC34" s="202"/>
      <c r="BD34" s="202"/>
      <c r="BH34" s="202"/>
    </row>
    <row r="35" spans="28:60" ht="14.45" x14ac:dyDescent="0.3">
      <c r="AB35" s="157"/>
      <c r="AC35" s="157"/>
      <c r="AV35" s="202"/>
      <c r="AX35" s="202"/>
      <c r="AY35" s="202"/>
      <c r="AZ35" s="202"/>
      <c r="BB35" s="202"/>
      <c r="BC35" s="202"/>
      <c r="BD35" s="202"/>
      <c r="BH35" s="202"/>
    </row>
    <row r="36" spans="28:60" ht="14.45" x14ac:dyDescent="0.3">
      <c r="AB36" s="157"/>
      <c r="AC36" s="157"/>
      <c r="AV36" s="202"/>
      <c r="AX36" s="202"/>
      <c r="AY36" s="202"/>
      <c r="AZ36" s="202"/>
      <c r="BB36" s="202"/>
      <c r="BC36" s="202"/>
      <c r="BD36" s="202"/>
      <c r="BH36" s="202"/>
    </row>
    <row r="37" spans="28:60" ht="14.45" x14ac:dyDescent="0.3">
      <c r="AB37" s="157"/>
      <c r="AC37" s="157"/>
      <c r="AV37" s="202"/>
      <c r="AX37" s="202"/>
      <c r="AY37" s="202"/>
      <c r="AZ37" s="202"/>
      <c r="BB37" s="202"/>
      <c r="BC37" s="202"/>
      <c r="BD37" s="202"/>
      <c r="BH37" s="202"/>
    </row>
    <row r="38" spans="28:60" ht="14.45" x14ac:dyDescent="0.3">
      <c r="AB38" s="157"/>
      <c r="AC38" s="157"/>
      <c r="AV38" s="202"/>
      <c r="AX38" s="202"/>
      <c r="AY38" s="202"/>
      <c r="AZ38" s="202"/>
      <c r="BB38" s="202"/>
      <c r="BC38" s="202"/>
      <c r="BD38" s="202"/>
      <c r="BH38" s="202"/>
    </row>
    <row r="39" spans="28:60" ht="14.45" x14ac:dyDescent="0.3">
      <c r="AB39" s="157"/>
      <c r="AC39" s="157"/>
      <c r="AV39" s="202"/>
      <c r="AX39" s="202"/>
      <c r="AY39" s="202"/>
      <c r="AZ39" s="202"/>
      <c r="BB39" s="202"/>
      <c r="BC39" s="202"/>
      <c r="BD39" s="202"/>
      <c r="BH39" s="202"/>
    </row>
    <row r="40" spans="28:60" ht="14.45" x14ac:dyDescent="0.3">
      <c r="AB40" s="157"/>
      <c r="AC40" s="157"/>
      <c r="AV40" s="202"/>
      <c r="AX40" s="202"/>
      <c r="AY40" s="202"/>
      <c r="AZ40" s="202"/>
      <c r="BB40" s="202"/>
      <c r="BC40" s="202"/>
      <c r="BD40" s="202"/>
      <c r="BH40" s="202"/>
    </row>
    <row r="41" spans="28:60" ht="14.45" x14ac:dyDescent="0.3">
      <c r="AB41" s="157"/>
      <c r="AC41" s="157"/>
      <c r="AV41" s="202"/>
      <c r="AX41" s="202"/>
      <c r="AY41" s="202"/>
      <c r="AZ41" s="202"/>
      <c r="BB41" s="202"/>
      <c r="BC41" s="202"/>
      <c r="BD41" s="202"/>
      <c r="BH41" s="202"/>
    </row>
    <row r="42" spans="28:60" ht="14.45" x14ac:dyDescent="0.3">
      <c r="AB42" s="157"/>
      <c r="AC42" s="157"/>
    </row>
    <row r="43" spans="28:60" x14ac:dyDescent="0.25">
      <c r="AB43" s="157"/>
      <c r="AC43" s="157"/>
    </row>
    <row r="44" spans="28:60" x14ac:dyDescent="0.25">
      <c r="AB44" s="157"/>
      <c r="AC44" s="157"/>
    </row>
    <row r="45" spans="28:60" x14ac:dyDescent="0.25">
      <c r="AB45" s="157"/>
      <c r="AC45" s="157"/>
    </row>
    <row r="46" spans="28:60" x14ac:dyDescent="0.25">
      <c r="AB46" s="157"/>
      <c r="AC46" s="157"/>
    </row>
    <row r="47" spans="28:60" x14ac:dyDescent="0.25">
      <c r="AB47" s="157"/>
      <c r="AC47" s="157"/>
    </row>
    <row r="48" spans="28:60" x14ac:dyDescent="0.25">
      <c r="AB48" s="157"/>
      <c r="AC48" s="157"/>
    </row>
    <row r="49" spans="28:29" x14ac:dyDescent="0.25">
      <c r="AB49" s="157"/>
      <c r="AC49" s="157"/>
    </row>
    <row r="50" spans="28:29" x14ac:dyDescent="0.25">
      <c r="AB50" s="157"/>
      <c r="AC50" s="157"/>
    </row>
    <row r="51" spans="28:29" x14ac:dyDescent="0.25">
      <c r="AB51" s="157"/>
      <c r="AC51" s="157"/>
    </row>
    <row r="52" spans="28:29" x14ac:dyDescent="0.25">
      <c r="AB52" s="157"/>
      <c r="AC52" s="157"/>
    </row>
    <row r="53" spans="28:29" x14ac:dyDescent="0.25">
      <c r="AB53" s="157"/>
      <c r="AC53" s="157"/>
    </row>
    <row r="54" spans="28:29" x14ac:dyDescent="0.25">
      <c r="AB54" s="157"/>
      <c r="AC54" s="157"/>
    </row>
    <row r="55" spans="28:29" x14ac:dyDescent="0.25">
      <c r="AB55" s="157"/>
      <c r="AC55" s="157"/>
    </row>
    <row r="56" spans="28:29" x14ac:dyDescent="0.25">
      <c r="AB56" s="157"/>
      <c r="AC56" s="157"/>
    </row>
    <row r="57" spans="28:29" x14ac:dyDescent="0.25">
      <c r="AB57" s="157"/>
      <c r="AC57" s="157"/>
    </row>
    <row r="58" spans="28:29" x14ac:dyDescent="0.25">
      <c r="AB58" s="157"/>
      <c r="AC58" s="157"/>
    </row>
    <row r="59" spans="28:29" x14ac:dyDescent="0.25">
      <c r="AB59" s="157"/>
      <c r="AC59" s="157"/>
    </row>
  </sheetData>
  <sheetProtection password="CEFE" sheet="1" objects="1" scenarios="1" selectLockedCells="1"/>
  <mergeCells count="34">
    <mergeCell ref="A17:A20"/>
    <mergeCell ref="B17:B20"/>
    <mergeCell ref="C17:C20"/>
    <mergeCell ref="AE17:AE20"/>
    <mergeCell ref="A9:A12"/>
    <mergeCell ref="B9:B12"/>
    <mergeCell ref="C9:C12"/>
    <mergeCell ref="AE9:AE12"/>
    <mergeCell ref="A13:A16"/>
    <mergeCell ref="B13:B16"/>
    <mergeCell ref="C13:C16"/>
    <mergeCell ref="AE13:AE16"/>
    <mergeCell ref="B7:B8"/>
    <mergeCell ref="AE7:AE8"/>
    <mergeCell ref="T5:U5"/>
    <mergeCell ref="H5:I5"/>
    <mergeCell ref="J5:K5"/>
    <mergeCell ref="N5:P5"/>
    <mergeCell ref="Q5:S5"/>
    <mergeCell ref="AB5:AC5"/>
    <mergeCell ref="AB6:AC7"/>
    <mergeCell ref="AX6:BF6"/>
    <mergeCell ref="AX7:AZ7"/>
    <mergeCell ref="BB7:BD7"/>
    <mergeCell ref="AG21:AI21"/>
    <mergeCell ref="C1:D1"/>
    <mergeCell ref="H1:J1"/>
    <mergeCell ref="K1:N1"/>
    <mergeCell ref="O1:Q1"/>
    <mergeCell ref="R1:T1"/>
    <mergeCell ref="W5:AA5"/>
    <mergeCell ref="AD5:AE5"/>
    <mergeCell ref="L6:L7"/>
    <mergeCell ref="M6:M7"/>
  </mergeCells>
  <dataValidations count="17">
    <dataValidation type="list" showInputMessage="1" showErrorMessage="1" sqref="I9:I20">
      <formula1>K_Vertrekdatum</formula1>
    </dataValidation>
    <dataValidation type="list" showInputMessage="1" showErrorMessage="1" sqref="H9:H20">
      <formula1>K_AankomstDatum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vrijdag avond._x000a__x000a_Fill in with an &quot;X&quot; if you want to participate at the seminar on friday evening." sqref="W9:W20">
      <formula1>AND(COUNTIF(Z9,"X")=0,W9="X")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zondag._x000a__x000a_Fill in with an &quot;X&quot; if you want breakfast on sunday." sqref="O9:O20">
      <formula1>O9="X"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zaterdag._x000a__x000a_Fill in with an &quot;X&quot; if you want breakfast on saturday." sqref="N9:N20">
      <formula1>N9="X"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maanndag._x000a__x000a_Fill in with an &quot;X&quot; if you want breakfast on monday." sqref="P9:P20">
      <formula1>P9="X"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zaterdag._x000a__x000a_Fill in with an &quot;X&quot; if you want lunch on saturday." sqref="R9:R20">
      <formula1>R9="X"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vrijdag._x000a__x000a_Fill in with an &quot;X&quot; if you want lunch on friday." sqref="Q9:Q20">
      <formula1>Q9="X"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zondag._x000a__x000a_Fill in with an &quot;X&quot; if you want lunch on sunday." sqref="S9:S20">
      <formula1>S9="X"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avondeten wil op vrijdag_x000a__x000a_Fill in with an &quot;X&quot; if you want dinner on friday." sqref="T9:T20">
      <formula1>T9="X"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avondeten wil op zondag._x000a__x000a_Fill in with an &quot;X&quot; if you want dinner on sunday." sqref="U9:U20">
      <formula1>U9="X"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wil deelnemen aan de Sayonara Party op zaterdag avond._x000a__x000a_Fill in with an &quot;X&quot; if you want to parcipate at the Sayonara Party on saturday evening." sqref="V9:V20">
      <formula1>V9="X"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zaterdag._x000a__x000a_Fill in with an &quot;X&quot; if you want to participate at the seminar on saturday." sqref="X9:X20">
      <formula1>AND(COUNTIF(Z9,"X")=0,X9="X")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zondag_x000a__x000a_Fill in with an &quot;X&quot; if you want to participate at the seminar on sunday." sqref="Y9:Y20">
      <formula1>AND(COUNTIF(Z9,"X")=0,Y9="X")</formula1>
    </dataValidation>
    <dataValidation type="custom" allowBlank="1" showInputMessage="1" showErrorMessage="1" errorTitle="Let op ! - Attention !" error="Hier kan je enkel een &quot;X&quot; ingeven _x000a_en_x000a_Als je de selectie onder &quot;Vrijdag, Zaterdag en Zondag&quot; leeg is;_x000a__x000a_Only an &quot;X&quot; is allowed_x000a_and_x000a_If the selection under &quot;Friday, Saturday and Sunday&quot; is empty." promptTitle="Vul in - Fill in" prompt="Vul een &quot;X&quot; in als je het volledige weekend wil deelnemen aan de stage._x000a__x000a_Fill in with an &quot;X&quot; if you want to participate at the seminar for the whole weekend." sqref="Z9:Z20">
      <formula1>AND(COUNTIF(W9:Y9,"X")=0,Z9="X")</formula1>
    </dataValidation>
    <dataValidation type="list" allowBlank="1" showInputMessage="1" showErrorMessage="1" promptTitle="Vul in - Fill in" prompt="Kies uw maat - Choose your size" sqref="AB9:AB20">
      <formula1>T_Shirt_Maat</formula1>
    </dataValidation>
    <dataValidation allowBlank="1" showInputMessage="1" showErrorMessage="1" promptTitle="Vul in - Fill in" prompt="Vul het aantal gewenste T-shirts in._x000a_Enter the number of desired T-shirts." sqref="AC9:AC20"/>
  </dataValidations>
  <hyperlinks>
    <hyperlink ref="H1:J1" location="'Voorblad - Frontpage'!A1" display="Voorblad - Frontpage"/>
    <hyperlink ref="R1:T1" location="'Kamers 5p - Rooms 5p'!A1" display="Kamers 5p - Rooms 5p"/>
    <hyperlink ref="K1:M1" location="'Zonder verblijf - Without Accom'!A1" display="Zonder verblijf - Without Accom"/>
    <hyperlink ref="O1:Q1" location="'Kamers 3p - Rooms 3p'!A1" display="Kamers 3p - Rooms 3p"/>
  </hyperlinks>
  <pageMargins left="0.39370078740157483" right="0.39370078740157483" top="0.74803149606299213" bottom="0.74803149606299213" header="0.31496062992125984" footer="0.31496062992125984"/>
  <pageSetup paperSize="8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BH84"/>
  <sheetViews>
    <sheetView workbookViewId="0">
      <selection activeCell="D9" sqref="D9"/>
    </sheetView>
  </sheetViews>
  <sheetFormatPr defaultColWidth="8.85546875" defaultRowHeight="15" x14ac:dyDescent="0.25"/>
  <cols>
    <col min="1" max="1" width="7.7109375" style="43" customWidth="1"/>
    <col min="2" max="2" width="7.85546875" style="43" customWidth="1"/>
    <col min="3" max="3" width="10.28515625" style="43" customWidth="1"/>
    <col min="4" max="4" width="14.28515625" style="43" customWidth="1"/>
    <col min="5" max="5" width="14.7109375" style="43" customWidth="1"/>
    <col min="6" max="6" width="14.140625" style="44" bestFit="1" customWidth="1"/>
    <col min="7" max="7" width="8.7109375" style="44" customWidth="1"/>
    <col min="8" max="8" width="9.28515625" style="44" bestFit="1" customWidth="1"/>
    <col min="9" max="9" width="9.42578125" style="44" bestFit="1" customWidth="1"/>
    <col min="10" max="11" width="7.42578125" style="44" customWidth="1"/>
    <col min="12" max="12" width="10" style="44" customWidth="1"/>
    <col min="13" max="13" width="11.140625" style="44" customWidth="1"/>
    <col min="14" max="14" width="8.28515625" style="44" bestFit="1" customWidth="1"/>
    <col min="15" max="15" width="7" style="44" bestFit="1" customWidth="1"/>
    <col min="16" max="16" width="8.7109375" style="44" bestFit="1" customWidth="1"/>
    <col min="17" max="17" width="6.85546875" style="44" bestFit="1" customWidth="1"/>
    <col min="18" max="18" width="8.28515625" style="44" bestFit="1" customWidth="1"/>
    <col min="19" max="19" width="7" style="44" bestFit="1" customWidth="1"/>
    <col min="20" max="20" width="9.85546875" style="44" bestFit="1" customWidth="1"/>
    <col min="21" max="21" width="6.85546875" style="44" bestFit="1" customWidth="1"/>
    <col min="22" max="22" width="9" style="44" bestFit="1" customWidth="1"/>
    <col min="23" max="23" width="6.85546875" style="44" bestFit="1" customWidth="1"/>
    <col min="24" max="24" width="8.28515625" style="44" bestFit="1" customWidth="1"/>
    <col min="25" max="25" width="7" style="44" bestFit="1" customWidth="1"/>
    <col min="26" max="26" width="7.42578125" style="44" bestFit="1" customWidth="1"/>
    <col min="27" max="27" width="10.140625" style="44" bestFit="1" customWidth="1"/>
    <col min="28" max="28" width="5.28515625" style="143" customWidth="1"/>
    <col min="29" max="29" width="7.5703125" style="143" customWidth="1"/>
    <col min="30" max="30" width="9.28515625" style="44" customWidth="1"/>
    <col min="31" max="31" width="10.7109375" style="44" customWidth="1"/>
    <col min="32" max="32" width="5.85546875" style="43" customWidth="1"/>
    <col min="33" max="33" width="8.85546875" style="43" hidden="1" customWidth="1"/>
    <col min="34" max="34" width="12.5703125" style="43" hidden="1" customWidth="1"/>
    <col min="35" max="35" width="13.140625" style="43" hidden="1" customWidth="1"/>
    <col min="36" max="38" width="8.85546875" style="43" hidden="1" customWidth="1"/>
    <col min="39" max="39" width="8.85546875" style="143" hidden="1" customWidth="1"/>
    <col min="40" max="40" width="4.85546875" style="43" hidden="1" customWidth="1"/>
    <col min="41" max="41" width="17.28515625" style="43" hidden="1" customWidth="1"/>
    <col min="42" max="47" width="8.85546875" style="43" hidden="1" customWidth="1"/>
    <col min="48" max="48" width="8.85546875" style="143" hidden="1" customWidth="1"/>
    <col min="49" max="49" width="2.7109375" style="143" hidden="1" customWidth="1"/>
    <col min="50" max="52" width="8.85546875" style="143" hidden="1" customWidth="1"/>
    <col min="53" max="53" width="4.28515625" style="143" hidden="1" customWidth="1"/>
    <col min="54" max="56" width="8.85546875" style="143" hidden="1" customWidth="1"/>
    <col min="57" max="57" width="2.85546875" style="143" hidden="1" customWidth="1"/>
    <col min="58" max="58" width="10.42578125" style="202" hidden="1" customWidth="1"/>
    <col min="59" max="59" width="2.5703125" style="143" hidden="1" customWidth="1"/>
    <col min="60" max="60" width="8.85546875" style="143" hidden="1" customWidth="1"/>
    <col min="61" max="16384" width="8.85546875" style="43"/>
  </cols>
  <sheetData>
    <row r="1" spans="1:60" x14ac:dyDescent="0.25">
      <c r="A1" s="43" t="str">
        <f>Keuzelijsten!$I$15</f>
        <v>Country</v>
      </c>
      <c r="C1" s="295">
        <f>'Voorblad - Frontpage'!B11</f>
        <v>0</v>
      </c>
      <c r="D1" s="295"/>
      <c r="F1" s="43" t="str">
        <f>Keuzelijsten!I50</f>
        <v>Go to</v>
      </c>
      <c r="G1" s="43"/>
      <c r="H1" s="259" t="s">
        <v>127</v>
      </c>
      <c r="I1" s="259"/>
      <c r="J1" s="259"/>
      <c r="K1" s="259" t="s">
        <v>131</v>
      </c>
      <c r="L1" s="259"/>
      <c r="M1" s="259"/>
      <c r="N1" s="259"/>
      <c r="O1" s="259" t="s">
        <v>128</v>
      </c>
      <c r="P1" s="259"/>
      <c r="Q1" s="259"/>
      <c r="R1" s="259" t="s">
        <v>129</v>
      </c>
      <c r="S1" s="259"/>
      <c r="T1" s="259"/>
      <c r="AB1" s="157"/>
      <c r="AC1" s="157"/>
    </row>
    <row r="2" spans="1:60" x14ac:dyDescent="0.25">
      <c r="AB2" s="157"/>
      <c r="AC2" s="157"/>
    </row>
    <row r="3" spans="1:60" x14ac:dyDescent="0.25">
      <c r="A3" s="43" t="str">
        <f>Keuzelijsten!$I$44</f>
        <v>5 persons room</v>
      </c>
      <c r="AB3" s="157"/>
      <c r="AC3" s="157"/>
    </row>
    <row r="4" spans="1:60" ht="15.75" thickBot="1" x14ac:dyDescent="0.3"/>
    <row r="5" spans="1:60" ht="15.75" thickBot="1" x14ac:dyDescent="0.3">
      <c r="A5" s="45"/>
      <c r="B5" s="46" t="s">
        <v>58</v>
      </c>
      <c r="C5" s="47" t="s">
        <v>56</v>
      </c>
      <c r="D5" s="48" t="str">
        <f>Keuzelijsten!$I$3</f>
        <v>Name</v>
      </c>
      <c r="E5" s="49" t="str">
        <f>Keuzelijsten!$I$4</f>
        <v>First Name</v>
      </c>
      <c r="F5" s="50" t="str">
        <f>Keuzelijsten!$I$5</f>
        <v>Date of Birth</v>
      </c>
      <c r="G5" s="47" t="str">
        <f>Keuzelijsten!$I$6</f>
        <v>Age</v>
      </c>
      <c r="H5" s="271" t="str">
        <f>Keuzelijsten!I33</f>
        <v>Date</v>
      </c>
      <c r="I5" s="267"/>
      <c r="J5" s="276" t="str">
        <f>Keuzelijsten!I36</f>
        <v>Number</v>
      </c>
      <c r="K5" s="277"/>
      <c r="L5" s="50" t="str">
        <f>Keuzelijsten!$I$39</f>
        <v>Blankets</v>
      </c>
      <c r="M5" s="47" t="str">
        <f>Keuzelijsten!$I$40</f>
        <v>Towels</v>
      </c>
      <c r="N5" s="267" t="str">
        <f>Keuzelijsten!$I$7</f>
        <v>Breakfast</v>
      </c>
      <c r="O5" s="267"/>
      <c r="P5" s="268"/>
      <c r="Q5" s="269" t="str">
        <f>Keuzelijsten!$I$8</f>
        <v>Lunch</v>
      </c>
      <c r="R5" s="267"/>
      <c r="S5" s="268"/>
      <c r="T5" s="260" t="str">
        <f>Keuzelijsten!$I$9</f>
        <v>Dinner</v>
      </c>
      <c r="U5" s="261"/>
      <c r="V5" s="51" t="s">
        <v>48</v>
      </c>
      <c r="W5" s="260" t="str">
        <f>Keuzelijsten!$I$10</f>
        <v>Seminar</v>
      </c>
      <c r="X5" s="266"/>
      <c r="Y5" s="266"/>
      <c r="Z5" s="266"/>
      <c r="AA5" s="261"/>
      <c r="AB5" s="260" t="s">
        <v>142</v>
      </c>
      <c r="AC5" s="261"/>
      <c r="AD5" s="271" t="s">
        <v>82</v>
      </c>
      <c r="AE5" s="272"/>
    </row>
    <row r="6" spans="1:60" x14ac:dyDescent="0.25">
      <c r="A6" s="51" t="str">
        <f>Keuzelijsten!$I$2</f>
        <v>Number</v>
      </c>
      <c r="B6" s="52" t="str">
        <f>Keuzelijsten!$I$31</f>
        <v>Room</v>
      </c>
      <c r="C6" s="53" t="str">
        <f>Keuzelijsten!$I$32</f>
        <v>Pers/Room</v>
      </c>
      <c r="D6" s="54"/>
      <c r="E6" s="55"/>
      <c r="F6" s="52"/>
      <c r="G6" s="44" t="s">
        <v>75</v>
      </c>
      <c r="H6" s="56" t="str">
        <f>Keuzelijsten!$I$34</f>
        <v>Arrival</v>
      </c>
      <c r="I6" s="57" t="str">
        <f>Keuzelijsten!$I$35</f>
        <v>Departure</v>
      </c>
      <c r="J6" s="58" t="str">
        <f>Keuzelijsten!$I$37</f>
        <v>Days</v>
      </c>
      <c r="K6" s="59" t="str">
        <f>Keuzelijsten!$I$38</f>
        <v>Nights</v>
      </c>
      <c r="L6" s="280">
        <f>Prijzen!$A$8</f>
        <v>5</v>
      </c>
      <c r="M6" s="282">
        <f>Prijzen!$B$8</f>
        <v>5</v>
      </c>
      <c r="N6" s="60">
        <f>Prijzen!$C$8</f>
        <v>7</v>
      </c>
      <c r="O6" s="60">
        <f>Prijzen!$D$8</f>
        <v>7</v>
      </c>
      <c r="P6" s="61">
        <f>Prijzen!$E$8</f>
        <v>7</v>
      </c>
      <c r="Q6" s="62">
        <f>Prijzen!$F$8</f>
        <v>11</v>
      </c>
      <c r="R6" s="60">
        <f>Prijzen!$G$8</f>
        <v>11</v>
      </c>
      <c r="S6" s="63">
        <f>Prijzen!$H$8</f>
        <v>11</v>
      </c>
      <c r="T6" s="62">
        <f>Prijzen!$I$8</f>
        <v>17</v>
      </c>
      <c r="U6" s="63">
        <f>Prijzen!$J$8</f>
        <v>17</v>
      </c>
      <c r="V6" s="64">
        <f>Prijzen!$K$8</f>
        <v>45</v>
      </c>
      <c r="W6" s="65">
        <f>Prijzen!$L$8</f>
        <v>25</v>
      </c>
      <c r="X6" s="66">
        <f>Prijzen!$M$8</f>
        <v>40</v>
      </c>
      <c r="Y6" s="67">
        <f>Prijzen!$N$8</f>
        <v>40</v>
      </c>
      <c r="Z6" s="68">
        <f>Prijzen!$O$8</f>
        <v>85</v>
      </c>
      <c r="AA6" s="53" t="str">
        <f>Keuzelijsten!$I$13</f>
        <v>Adult</v>
      </c>
      <c r="AB6" s="262">
        <f>Prijzen!B11</f>
        <v>20</v>
      </c>
      <c r="AC6" s="263"/>
      <c r="AD6" s="69" t="str">
        <f>Keuzelijsten!$I$12</f>
        <v>Person</v>
      </c>
      <c r="AE6" s="53" t="str">
        <f>Keuzelijsten!I41</f>
        <v>Total</v>
      </c>
      <c r="AN6" s="44"/>
      <c r="AV6" s="202" t="s">
        <v>4</v>
      </c>
      <c r="AX6" s="245" t="s">
        <v>146</v>
      </c>
      <c r="AY6" s="245"/>
      <c r="AZ6" s="245"/>
      <c r="BA6" s="245"/>
      <c r="BB6" s="245"/>
      <c r="BC6" s="245"/>
      <c r="BD6" s="245"/>
      <c r="BE6" s="245"/>
      <c r="BF6" s="245"/>
    </row>
    <row r="7" spans="1:60" x14ac:dyDescent="0.25">
      <c r="A7" s="70"/>
      <c r="B7" s="293">
        <f>Prijzen!I4</f>
        <v>133</v>
      </c>
      <c r="C7" s="53"/>
      <c r="D7" s="54"/>
      <c r="E7" s="55"/>
      <c r="F7" s="52"/>
      <c r="G7" s="71">
        <v>43959</v>
      </c>
      <c r="H7" s="56"/>
      <c r="I7" s="57"/>
      <c r="J7" s="58"/>
      <c r="K7" s="59"/>
      <c r="L7" s="281"/>
      <c r="M7" s="283"/>
      <c r="N7" s="60">
        <f>Prijzen!$C$9</f>
        <v>6</v>
      </c>
      <c r="O7" s="60">
        <f>Prijzen!$D$9</f>
        <v>6</v>
      </c>
      <c r="P7" s="61">
        <f>Prijzen!$E$9</f>
        <v>6</v>
      </c>
      <c r="Q7" s="62">
        <f>Prijzen!$F$9</f>
        <v>9</v>
      </c>
      <c r="R7" s="60">
        <f>Prijzen!$G$9</f>
        <v>9</v>
      </c>
      <c r="S7" s="63">
        <f>Prijzen!$H$9</f>
        <v>9</v>
      </c>
      <c r="T7" s="62">
        <f>Prijzen!$I$9</f>
        <v>14</v>
      </c>
      <c r="U7" s="63">
        <f>Prijzen!$J$9</f>
        <v>14</v>
      </c>
      <c r="V7" s="64">
        <f>Prijzen!$K$9</f>
        <v>35</v>
      </c>
      <c r="W7" s="65">
        <f>Prijzen!$L$9</f>
        <v>15</v>
      </c>
      <c r="X7" s="66">
        <f>Prijzen!$M$9</f>
        <v>25</v>
      </c>
      <c r="Y7" s="67">
        <f>Prijzen!$N$9</f>
        <v>25</v>
      </c>
      <c r="Z7" s="68">
        <f>Prijzen!$O$9</f>
        <v>45</v>
      </c>
      <c r="AA7" s="53" t="str">
        <f>"&lt;=12 "&amp;Keuzelijsten!$I$14</f>
        <v>&lt;=12 Year</v>
      </c>
      <c r="AB7" s="264"/>
      <c r="AC7" s="265"/>
      <c r="AD7" s="72"/>
      <c r="AE7" s="278">
        <f>SUM(AE9:AE83)</f>
        <v>0</v>
      </c>
      <c r="AV7" s="202" t="s">
        <v>147</v>
      </c>
      <c r="AX7" s="245" t="s">
        <v>148</v>
      </c>
      <c r="AY7" s="245"/>
      <c r="AZ7" s="245"/>
      <c r="BB7" s="245" t="s">
        <v>149</v>
      </c>
      <c r="BC7" s="245"/>
      <c r="BD7" s="245"/>
      <c r="BF7" s="202" t="s">
        <v>35</v>
      </c>
      <c r="BH7" s="143" t="s">
        <v>150</v>
      </c>
    </row>
    <row r="8" spans="1:60" ht="15.75" thickBot="1" x14ac:dyDescent="0.3">
      <c r="A8" s="73"/>
      <c r="B8" s="294"/>
      <c r="C8" s="74"/>
      <c r="D8" s="75"/>
      <c r="E8" s="76"/>
      <c r="F8" s="77"/>
      <c r="G8" s="74"/>
      <c r="H8" s="78"/>
      <c r="I8" s="79"/>
      <c r="J8" s="80"/>
      <c r="K8" s="81"/>
      <c r="L8" s="77"/>
      <c r="M8" s="74"/>
      <c r="N8" s="82" t="str">
        <f>Keuzelijsten!$I$19</f>
        <v>Saturday</v>
      </c>
      <c r="O8" s="82" t="str">
        <f>Keuzelijsten!$I$20</f>
        <v>Sunday</v>
      </c>
      <c r="P8" s="83" t="str">
        <f>Keuzelijsten!$I$21</f>
        <v>Monday</v>
      </c>
      <c r="Q8" s="84" t="str">
        <f>Keuzelijsten!$I$18</f>
        <v>Friday</v>
      </c>
      <c r="R8" s="82" t="str">
        <f>Keuzelijsten!$I$19</f>
        <v>Saturday</v>
      </c>
      <c r="S8" s="83" t="str">
        <f>Keuzelijsten!$I$20</f>
        <v>Sunday</v>
      </c>
      <c r="T8" s="84" t="str">
        <f>Keuzelijsten!$I$18</f>
        <v>Friday</v>
      </c>
      <c r="U8" s="74" t="str">
        <f>Keuzelijsten!$I$20</f>
        <v>Sunday</v>
      </c>
      <c r="V8" s="85" t="str">
        <f>Keuzelijsten!$I$19</f>
        <v>Saturday</v>
      </c>
      <c r="W8" s="86" t="str">
        <f>Keuzelijsten!$I$18</f>
        <v>Friday</v>
      </c>
      <c r="X8" s="87" t="str">
        <f>Keuzelijsten!$I$19</f>
        <v>Saturday</v>
      </c>
      <c r="Y8" s="77" t="str">
        <f>Keuzelijsten!$I$20</f>
        <v>Sunday</v>
      </c>
      <c r="Z8" s="82" t="str">
        <f>Keuzelijsten!$I$22</f>
        <v>3 days</v>
      </c>
      <c r="AA8" s="88"/>
      <c r="AB8" s="168" t="str">
        <f>Keuzelijsten!I52</f>
        <v>Size</v>
      </c>
      <c r="AC8" s="169" t="str">
        <f>Keuzelijsten!I53</f>
        <v>Number</v>
      </c>
      <c r="AD8" s="84"/>
      <c r="AE8" s="279"/>
      <c r="AG8" s="44" t="s">
        <v>27</v>
      </c>
      <c r="AH8" s="44" t="s">
        <v>59</v>
      </c>
      <c r="AI8" s="44" t="s">
        <v>52</v>
      </c>
      <c r="AJ8" s="44" t="s">
        <v>67</v>
      </c>
      <c r="AK8" s="44" t="s">
        <v>48</v>
      </c>
      <c r="AL8" s="44" t="s">
        <v>68</v>
      </c>
      <c r="AM8" s="157" t="s">
        <v>141</v>
      </c>
      <c r="AN8" s="44"/>
      <c r="AO8" s="89" t="s">
        <v>10</v>
      </c>
      <c r="AP8" s="90">
        <f>COUNTA(D9:D83)</f>
        <v>0</v>
      </c>
      <c r="AV8" s="202"/>
      <c r="AX8" s="202" t="s">
        <v>151</v>
      </c>
      <c r="AY8" s="202" t="s">
        <v>152</v>
      </c>
      <c r="AZ8" s="202" t="s">
        <v>153</v>
      </c>
      <c r="BB8" s="202" t="s">
        <v>154</v>
      </c>
      <c r="BC8" s="202" t="s">
        <v>155</v>
      </c>
      <c r="BD8" s="202" t="s">
        <v>156</v>
      </c>
      <c r="BF8" s="202" t="s">
        <v>157</v>
      </c>
      <c r="BH8" s="202" t="s">
        <v>102</v>
      </c>
    </row>
    <row r="9" spans="1:60" x14ac:dyDescent="0.25">
      <c r="A9" s="284">
        <v>1</v>
      </c>
      <c r="B9" s="287" t="s">
        <v>49</v>
      </c>
      <c r="C9" s="290">
        <f>COUNTA(D9:D13)</f>
        <v>0</v>
      </c>
      <c r="D9" s="2"/>
      <c r="E9" s="37"/>
      <c r="F9" s="38"/>
      <c r="G9" s="91" t="str">
        <f>IF(ISBLANK(F9),"",($G$7-F9)/365.25)</f>
        <v/>
      </c>
      <c r="H9" s="164"/>
      <c r="I9" s="165"/>
      <c r="J9" s="92">
        <f t="shared" ref="J9:J72" si="0">BH9</f>
        <v>0</v>
      </c>
      <c r="K9" s="93">
        <f t="shared" ref="K9:K72" si="1">IF(J9=0,0,J9-1)</f>
        <v>0</v>
      </c>
      <c r="L9" s="127" t="str">
        <f t="shared" ref="L9:L40" si="2">IF((OR(NOT(ISBLANK(D9)),NOT(ISBLANK(E9)))),"X","")</f>
        <v/>
      </c>
      <c r="M9" s="128" t="str">
        <f t="shared" ref="M9:M40" si="3">IF((OR(NOT(ISBLANK(D9)),NOT(ISBLANK(E9)))),"X","")</f>
        <v/>
      </c>
      <c r="N9" s="11"/>
      <c r="O9" s="11"/>
      <c r="P9" s="12"/>
      <c r="Q9" s="126"/>
      <c r="R9" s="11"/>
      <c r="S9" s="11"/>
      <c r="T9" s="126"/>
      <c r="U9" s="133"/>
      <c r="V9" s="134"/>
      <c r="W9" s="16"/>
      <c r="X9" s="16"/>
      <c r="Y9" s="16"/>
      <c r="Z9" s="11"/>
      <c r="AA9" s="95"/>
      <c r="AB9" s="205"/>
      <c r="AC9" s="206"/>
      <c r="AD9" s="139">
        <f>SUM(AG9:AM9)</f>
        <v>0</v>
      </c>
      <c r="AE9" s="273">
        <f>SUM(AD9:AD13)</f>
        <v>0</v>
      </c>
      <c r="AG9" s="96">
        <f>IF(K9=0,0,(MAX($K$9:$K$13)*$B$7)*(K9/SUM($K$9:$K$13)))</f>
        <v>0</v>
      </c>
      <c r="AH9" s="44">
        <f>IF(L9="X",L$6,0)</f>
        <v>0</v>
      </c>
      <c r="AI9" s="44">
        <f>IF(M9="X",M$6,0)</f>
        <v>0</v>
      </c>
      <c r="AJ9" s="44">
        <f>IF(G9&lt;12,SUMIF(N9:U9,"X",$N$7:$U$7),SUMIF(N9:U9,"X",$N$6:$U$6))</f>
        <v>0</v>
      </c>
      <c r="AK9" s="44">
        <f>IF(V9="X",IF(G9&lt;12,$V$7,$V$6),0)</f>
        <v>0</v>
      </c>
      <c r="AL9" s="44">
        <f>IF(G9&lt;12,SUMIF(W9:Z9,"X",$W$7:$Z$7),SUMIF(W9:Z9,"X",$W$6:$Z$6))</f>
        <v>0</v>
      </c>
      <c r="AM9" s="203">
        <f>$AB$6*AC9</f>
        <v>0</v>
      </c>
      <c r="AO9" s="89" t="s">
        <v>9</v>
      </c>
      <c r="AQ9" s="90"/>
      <c r="AV9" s="202" t="b">
        <f>OR(NOT(ISBLANK(D9)),NOT(ISBLANK(E9)))</f>
        <v>0</v>
      </c>
      <c r="AX9" s="202" t="b">
        <f t="shared" ref="AX9:AX72" si="4">AND(ISBLANK(H9),NOT(ISBLANK(I9)))</f>
        <v>0</v>
      </c>
      <c r="AY9" s="202" t="b">
        <f t="shared" ref="AY9:AY72" si="5">AND(NOT(ISBLANK(H9)),ISBLANK(I9))</f>
        <v>0</v>
      </c>
      <c r="AZ9" s="202" t="b">
        <f>OR(AX9,AY9)</f>
        <v>0</v>
      </c>
      <c r="BB9" s="202">
        <f t="shared" ref="BB9:BB72" si="6">IF(NOT(AZ9),(IF((I9-H9)=0,0,(I9-H9)+1)),-1)</f>
        <v>0</v>
      </c>
      <c r="BC9" s="202">
        <f>IF(AND(AZ9,AX9),I9-Keuzelijsten!$A$3+1,-3)</f>
        <v>-3</v>
      </c>
      <c r="BD9" s="202">
        <f>IF(AND(AZ9,AY9),Keuzelijsten!$B$5-H9+1,-2)</f>
        <v>-2</v>
      </c>
      <c r="BF9" s="202">
        <f>IF(AND(AV9,BB9=0),Keuzelijsten!$B$5-Keuzelijsten!$A$3+1,-4)</f>
        <v>-4</v>
      </c>
      <c r="BH9" s="202">
        <f>MAX(BB9:BF9)</f>
        <v>0</v>
      </c>
    </row>
    <row r="10" spans="1:60" x14ac:dyDescent="0.25">
      <c r="A10" s="284"/>
      <c r="B10" s="287"/>
      <c r="C10" s="290"/>
      <c r="D10" s="2"/>
      <c r="E10" s="37"/>
      <c r="F10" s="38"/>
      <c r="G10" s="91"/>
      <c r="H10" s="164"/>
      <c r="I10" s="165"/>
      <c r="J10" s="92">
        <f t="shared" si="0"/>
        <v>0</v>
      </c>
      <c r="K10" s="93">
        <f t="shared" si="1"/>
        <v>0</v>
      </c>
      <c r="L10" s="127" t="str">
        <f t="shared" si="2"/>
        <v/>
      </c>
      <c r="M10" s="128" t="str">
        <f t="shared" si="3"/>
        <v/>
      </c>
      <c r="N10" s="11"/>
      <c r="O10" s="11"/>
      <c r="P10" s="14"/>
      <c r="Q10" s="13"/>
      <c r="R10" s="11"/>
      <c r="S10" s="12"/>
      <c r="T10" s="13"/>
      <c r="U10" s="12"/>
      <c r="V10" s="15"/>
      <c r="W10" s="39"/>
      <c r="X10" s="17"/>
      <c r="Y10" s="40"/>
      <c r="Z10" s="11"/>
      <c r="AA10" s="95"/>
      <c r="AB10" s="205"/>
      <c r="AC10" s="206"/>
      <c r="AD10" s="139">
        <f t="shared" ref="AD10:AD73" si="7">SUM(AG10:AM10)</f>
        <v>0</v>
      </c>
      <c r="AE10" s="273"/>
      <c r="AG10" s="96">
        <f t="shared" ref="AG10:AG12" si="8">IF(K10=0,0,(MAX($K$9:$K$13)*$B$7)*(K10/SUM($K$9:$K$13)))</f>
        <v>0</v>
      </c>
      <c r="AH10" s="44">
        <f>IF(L10="X",L$6,0)</f>
        <v>0</v>
      </c>
      <c r="AI10" s="44">
        <f>IF(M10="X",M$6,0)</f>
        <v>0</v>
      </c>
      <c r="AJ10" s="44">
        <f t="shared" ref="AJ10" si="9">IF(G10&lt;12,SUMIF(N10:U10,"X",$N$7:$U$7),SUMIF(N10:U10,"X",$N$6:$U$6))</f>
        <v>0</v>
      </c>
      <c r="AK10" s="44">
        <f t="shared" ref="AK10" si="10">IF(V10="X",IF(G10&lt;12,$V$7,$V$6),0)</f>
        <v>0</v>
      </c>
      <c r="AL10" s="44">
        <f t="shared" ref="AL10" si="11">IF(G10&lt;12,SUMIF(W10:Z10,"X",$W$7:$Z$7),SUMIF(W10:Z10,"X",$W$6:$Z$6))</f>
        <v>0</v>
      </c>
      <c r="AM10" s="203">
        <f t="shared" ref="AM10:AM64" si="12">$AB$6*AC10</f>
        <v>0</v>
      </c>
      <c r="AO10" s="112" t="s">
        <v>40</v>
      </c>
      <c r="AP10" s="90">
        <f>COUNTA(W9:W83)</f>
        <v>0</v>
      </c>
      <c r="AQ10" s="90"/>
      <c r="AV10" s="202" t="b">
        <f t="shared" ref="AV10:AV73" si="13">OR(NOT(ISBLANK(D10)),NOT(ISBLANK(E10)))</f>
        <v>0</v>
      </c>
      <c r="AX10" s="202" t="b">
        <f t="shared" si="4"/>
        <v>0</v>
      </c>
      <c r="AY10" s="202" t="b">
        <f t="shared" si="5"/>
        <v>0</v>
      </c>
      <c r="AZ10" s="202" t="b">
        <f t="shared" ref="AZ10:AZ73" si="14">OR(AX10,AY10)</f>
        <v>0</v>
      </c>
      <c r="BB10" s="202">
        <f t="shared" si="6"/>
        <v>0</v>
      </c>
      <c r="BC10" s="202">
        <f>IF(AND(AZ10,AX10),I10-Keuzelijsten!$A$3+1,-3)</f>
        <v>-3</v>
      </c>
      <c r="BD10" s="202">
        <f>IF(AND(AZ10,AY10),Keuzelijsten!$B$5-H10+1,-2)</f>
        <v>-2</v>
      </c>
      <c r="BF10" s="202">
        <f>IF(AND(AV10,BB10=0),Keuzelijsten!$B$5-Keuzelijsten!$A$3+1,-4)</f>
        <v>-4</v>
      </c>
      <c r="BH10" s="202">
        <f t="shared" ref="BH10:BH73" si="15">MAX(BB10:BF10)</f>
        <v>0</v>
      </c>
    </row>
    <row r="11" spans="1:60" x14ac:dyDescent="0.25">
      <c r="A11" s="284"/>
      <c r="B11" s="287"/>
      <c r="C11" s="290"/>
      <c r="D11" s="2"/>
      <c r="E11" s="37"/>
      <c r="F11" s="38"/>
      <c r="G11" s="91"/>
      <c r="H11" s="164"/>
      <c r="I11" s="165"/>
      <c r="J11" s="92">
        <f t="shared" si="0"/>
        <v>0</v>
      </c>
      <c r="K11" s="93">
        <f t="shared" si="1"/>
        <v>0</v>
      </c>
      <c r="L11" s="127" t="str">
        <f t="shared" si="2"/>
        <v/>
      </c>
      <c r="M11" s="128" t="str">
        <f t="shared" si="3"/>
        <v/>
      </c>
      <c r="N11" s="11"/>
      <c r="O11" s="11"/>
      <c r="P11" s="14"/>
      <c r="Q11" s="13"/>
      <c r="R11" s="11"/>
      <c r="S11" s="12"/>
      <c r="T11" s="13"/>
      <c r="U11" s="12"/>
      <c r="V11" s="15"/>
      <c r="W11" s="39"/>
      <c r="X11" s="17"/>
      <c r="Y11" s="40"/>
      <c r="Z11" s="11"/>
      <c r="AA11" s="95"/>
      <c r="AB11" s="205"/>
      <c r="AC11" s="206"/>
      <c r="AD11" s="139">
        <f t="shared" si="7"/>
        <v>0</v>
      </c>
      <c r="AE11" s="273"/>
      <c r="AG11" s="96">
        <f t="shared" si="8"/>
        <v>0</v>
      </c>
      <c r="AH11" s="44">
        <f t="shared" ref="AH11:AH23" si="16">IF(L11="X",L$6,0)</f>
        <v>0</v>
      </c>
      <c r="AI11" s="44">
        <f t="shared" ref="AI11:AI23" si="17">IF(M11="X",M$6,0)</f>
        <v>0</v>
      </c>
      <c r="AJ11" s="44">
        <f t="shared" ref="AJ11:AJ23" si="18">IF(G11&lt;12,SUMIF(N11:U11,"X",$N$7:$U$7),SUMIF(N11:U11,"X",$N$6:$U$6))</f>
        <v>0</v>
      </c>
      <c r="AK11" s="44">
        <f t="shared" ref="AK11:AK23" si="19">IF(V11="X",IF(G11&lt;12,$V$7,$V$6),0)</f>
        <v>0</v>
      </c>
      <c r="AL11" s="44">
        <f t="shared" ref="AL11:AL23" si="20">IF(G11&lt;12,SUMIF(W11:Z11,"X",$W$7:$Z$7),SUMIF(W11:Z11,"X",$W$6:$Z$6))</f>
        <v>0</v>
      </c>
      <c r="AM11" s="203">
        <f t="shared" si="12"/>
        <v>0</v>
      </c>
      <c r="AO11" s="112" t="s">
        <v>41</v>
      </c>
      <c r="AP11" s="90">
        <f>COUNTA(X9:X83)</f>
        <v>0</v>
      </c>
      <c r="AQ11" s="90"/>
      <c r="AV11" s="202" t="b">
        <f t="shared" si="13"/>
        <v>0</v>
      </c>
      <c r="AX11" s="202" t="b">
        <f t="shared" si="4"/>
        <v>0</v>
      </c>
      <c r="AY11" s="202" t="b">
        <f t="shared" si="5"/>
        <v>0</v>
      </c>
      <c r="AZ11" s="202" t="b">
        <f t="shared" si="14"/>
        <v>0</v>
      </c>
      <c r="BB11" s="202">
        <f t="shared" si="6"/>
        <v>0</v>
      </c>
      <c r="BC11" s="202">
        <f>IF(AND(AZ11,AX11),I11-Keuzelijsten!$A$3+1,-3)</f>
        <v>-3</v>
      </c>
      <c r="BD11" s="202">
        <f>IF(AND(AZ11,AY11),Keuzelijsten!$B$5-H11+1,-2)</f>
        <v>-2</v>
      </c>
      <c r="BF11" s="202">
        <f>IF(AND(AV11,BB11=0),Keuzelijsten!$B$5-Keuzelijsten!$A$3+1,-4)</f>
        <v>-4</v>
      </c>
      <c r="BH11" s="202">
        <f t="shared" si="15"/>
        <v>0</v>
      </c>
    </row>
    <row r="12" spans="1:60" x14ac:dyDescent="0.25">
      <c r="A12" s="285"/>
      <c r="B12" s="288"/>
      <c r="C12" s="291"/>
      <c r="D12" s="5"/>
      <c r="E12" s="31"/>
      <c r="F12" s="41"/>
      <c r="G12" s="97" t="str">
        <f>IF(ISBLANK(F12),"",($G$7-F12)/365.25)</f>
        <v/>
      </c>
      <c r="H12" s="164"/>
      <c r="I12" s="165"/>
      <c r="J12" s="98">
        <f t="shared" si="0"/>
        <v>0</v>
      </c>
      <c r="K12" s="99">
        <f t="shared" si="1"/>
        <v>0</v>
      </c>
      <c r="L12" s="129" t="str">
        <f t="shared" si="2"/>
        <v/>
      </c>
      <c r="M12" s="130" t="str">
        <f t="shared" si="3"/>
        <v/>
      </c>
      <c r="N12" s="18"/>
      <c r="O12" s="18"/>
      <c r="P12" s="21"/>
      <c r="Q12" s="20"/>
      <c r="R12" s="18"/>
      <c r="S12" s="19"/>
      <c r="T12" s="20"/>
      <c r="U12" s="19"/>
      <c r="V12" s="22"/>
      <c r="W12" s="32"/>
      <c r="X12" s="23"/>
      <c r="Y12" s="33"/>
      <c r="Z12" s="18"/>
      <c r="AA12" s="102"/>
      <c r="AB12" s="205"/>
      <c r="AC12" s="206"/>
      <c r="AD12" s="140">
        <f t="shared" si="7"/>
        <v>0</v>
      </c>
      <c r="AE12" s="274"/>
      <c r="AG12" s="96">
        <f t="shared" si="8"/>
        <v>0</v>
      </c>
      <c r="AH12" s="44">
        <f t="shared" si="16"/>
        <v>0</v>
      </c>
      <c r="AI12" s="44">
        <f t="shared" si="17"/>
        <v>0</v>
      </c>
      <c r="AJ12" s="44">
        <f t="shared" si="18"/>
        <v>0</v>
      </c>
      <c r="AK12" s="44">
        <f t="shared" si="19"/>
        <v>0</v>
      </c>
      <c r="AL12" s="44">
        <f t="shared" si="20"/>
        <v>0</v>
      </c>
      <c r="AM12" s="203">
        <f t="shared" si="12"/>
        <v>0</v>
      </c>
      <c r="AO12" s="112" t="s">
        <v>42</v>
      </c>
      <c r="AP12" s="90">
        <f>COUNTA(Y9:Y83)</f>
        <v>0</v>
      </c>
      <c r="AQ12" s="90"/>
      <c r="AV12" s="202" t="b">
        <f t="shared" si="13"/>
        <v>0</v>
      </c>
      <c r="AX12" s="202" t="b">
        <f t="shared" si="4"/>
        <v>0</v>
      </c>
      <c r="AY12" s="202" t="b">
        <f t="shared" si="5"/>
        <v>0</v>
      </c>
      <c r="AZ12" s="202" t="b">
        <f t="shared" si="14"/>
        <v>0</v>
      </c>
      <c r="BB12" s="202">
        <f t="shared" si="6"/>
        <v>0</v>
      </c>
      <c r="BC12" s="202">
        <f>IF(AND(AZ12,AX12),I12-Keuzelijsten!$A$3+1,-3)</f>
        <v>-3</v>
      </c>
      <c r="BD12" s="202">
        <f>IF(AND(AZ12,AY12),Keuzelijsten!$B$5-H12+1,-2)</f>
        <v>-2</v>
      </c>
      <c r="BF12" s="202">
        <f>IF(AND(AV12,BB12=0),Keuzelijsten!$B$5-Keuzelijsten!$A$3+1,-4)</f>
        <v>-4</v>
      </c>
      <c r="BH12" s="202">
        <f t="shared" si="15"/>
        <v>0</v>
      </c>
    </row>
    <row r="13" spans="1:60" ht="15.75" thickBot="1" x14ac:dyDescent="0.3">
      <c r="A13" s="286"/>
      <c r="B13" s="289"/>
      <c r="C13" s="292"/>
      <c r="D13" s="8"/>
      <c r="E13" s="34"/>
      <c r="F13" s="42"/>
      <c r="G13" s="103" t="str">
        <f>IF(ISBLANK(F13),"",($G$7-F13)/365.25)</f>
        <v/>
      </c>
      <c r="H13" s="166"/>
      <c r="I13" s="167"/>
      <c r="J13" s="104">
        <f t="shared" si="0"/>
        <v>0</v>
      </c>
      <c r="K13" s="105">
        <f t="shared" si="1"/>
        <v>0</v>
      </c>
      <c r="L13" s="131" t="str">
        <f t="shared" si="2"/>
        <v/>
      </c>
      <c r="M13" s="132" t="str">
        <f t="shared" si="3"/>
        <v/>
      </c>
      <c r="N13" s="24"/>
      <c r="O13" s="24"/>
      <c r="P13" s="27"/>
      <c r="Q13" s="26"/>
      <c r="R13" s="24"/>
      <c r="S13" s="25"/>
      <c r="T13" s="26"/>
      <c r="U13" s="25"/>
      <c r="V13" s="28"/>
      <c r="W13" s="35"/>
      <c r="X13" s="30"/>
      <c r="Y13" s="36"/>
      <c r="Z13" s="24"/>
      <c r="AA13" s="88"/>
      <c r="AB13" s="209"/>
      <c r="AC13" s="210"/>
      <c r="AD13" s="141">
        <f t="shared" si="7"/>
        <v>0</v>
      </c>
      <c r="AE13" s="275"/>
      <c r="AG13" s="96">
        <f>IF(K13=0,0,(MAX($K$9:$K$13)*$B$7)*(K13/SUM($K$9:$K$13)))</f>
        <v>0</v>
      </c>
      <c r="AH13" s="44">
        <f t="shared" si="16"/>
        <v>0</v>
      </c>
      <c r="AI13" s="44">
        <f t="shared" si="17"/>
        <v>0</v>
      </c>
      <c r="AJ13" s="44">
        <f t="shared" si="18"/>
        <v>0</v>
      </c>
      <c r="AK13" s="44">
        <f t="shared" si="19"/>
        <v>0</v>
      </c>
      <c r="AL13" s="44">
        <f t="shared" si="20"/>
        <v>0</v>
      </c>
      <c r="AM13" s="203">
        <f t="shared" si="12"/>
        <v>0</v>
      </c>
      <c r="AO13" s="112" t="s">
        <v>43</v>
      </c>
      <c r="AP13" s="90">
        <f>COUNTA(Z9:Z83)</f>
        <v>0</v>
      </c>
      <c r="AQ13" s="90"/>
      <c r="AV13" s="202" t="b">
        <f t="shared" si="13"/>
        <v>0</v>
      </c>
      <c r="AX13" s="202" t="b">
        <f t="shared" si="4"/>
        <v>0</v>
      </c>
      <c r="AY13" s="202" t="b">
        <f t="shared" si="5"/>
        <v>0</v>
      </c>
      <c r="AZ13" s="202" t="b">
        <f t="shared" si="14"/>
        <v>0</v>
      </c>
      <c r="BB13" s="202">
        <f t="shared" si="6"/>
        <v>0</v>
      </c>
      <c r="BC13" s="202">
        <f>IF(AND(AZ13,AX13),I13-Keuzelijsten!$A$3+1,-3)</f>
        <v>-3</v>
      </c>
      <c r="BD13" s="202">
        <f>IF(AND(AZ13,AY13),Keuzelijsten!$B$5-H13+1,-2)</f>
        <v>-2</v>
      </c>
      <c r="BF13" s="202">
        <f>IF(AND(AV13,BB13=0),Keuzelijsten!$B$5-Keuzelijsten!$A$3+1,-4)</f>
        <v>-4</v>
      </c>
      <c r="BH13" s="202">
        <f t="shared" si="15"/>
        <v>0</v>
      </c>
    </row>
    <row r="14" spans="1:60" x14ac:dyDescent="0.25">
      <c r="A14" s="284">
        <v>2</v>
      </c>
      <c r="B14" s="287" t="s">
        <v>49</v>
      </c>
      <c r="C14" s="290">
        <f>COUNTA(D14:D18)</f>
        <v>0</v>
      </c>
      <c r="D14" s="2"/>
      <c r="E14" s="37"/>
      <c r="F14" s="38"/>
      <c r="G14" s="91" t="str">
        <f>IF(ISBLANK(F14),"",($G$7-F14)/365.25)</f>
        <v/>
      </c>
      <c r="H14" s="164"/>
      <c r="I14" s="165"/>
      <c r="J14" s="92">
        <f t="shared" si="0"/>
        <v>0</v>
      </c>
      <c r="K14" s="93">
        <f t="shared" si="1"/>
        <v>0</v>
      </c>
      <c r="L14" s="127" t="str">
        <f t="shared" si="2"/>
        <v/>
      </c>
      <c r="M14" s="128" t="str">
        <f t="shared" si="3"/>
        <v/>
      </c>
      <c r="N14" s="11"/>
      <c r="O14" s="11"/>
      <c r="P14" s="14"/>
      <c r="Q14" s="13"/>
      <c r="R14" s="11"/>
      <c r="S14" s="12"/>
      <c r="T14" s="13"/>
      <c r="U14" s="12"/>
      <c r="V14" s="15"/>
      <c r="W14" s="39"/>
      <c r="X14" s="17"/>
      <c r="Y14" s="40"/>
      <c r="Z14" s="11"/>
      <c r="AA14" s="95"/>
      <c r="AB14" s="205"/>
      <c r="AC14" s="206"/>
      <c r="AD14" s="139">
        <f t="shared" si="7"/>
        <v>0</v>
      </c>
      <c r="AE14" s="296">
        <f>SUM(AD14:AD18)</f>
        <v>0</v>
      </c>
      <c r="AG14" s="96">
        <f>IF(K14=0,0,(MAX($K$14:$K$18)*$B$7)*(K14/SUM($K$14:$K$18)))</f>
        <v>0</v>
      </c>
      <c r="AH14" s="44">
        <f t="shared" si="16"/>
        <v>0</v>
      </c>
      <c r="AI14" s="44">
        <f t="shared" si="17"/>
        <v>0</v>
      </c>
      <c r="AJ14" s="44">
        <f t="shared" si="18"/>
        <v>0</v>
      </c>
      <c r="AK14" s="44">
        <f t="shared" si="19"/>
        <v>0</v>
      </c>
      <c r="AL14" s="44">
        <f t="shared" si="20"/>
        <v>0</v>
      </c>
      <c r="AM14" s="203">
        <f t="shared" si="12"/>
        <v>0</v>
      </c>
      <c r="AQ14" s="90"/>
      <c r="AV14" s="202" t="b">
        <f t="shared" si="13"/>
        <v>0</v>
      </c>
      <c r="AX14" s="202" t="b">
        <f t="shared" si="4"/>
        <v>0</v>
      </c>
      <c r="AY14" s="202" t="b">
        <f t="shared" si="5"/>
        <v>0</v>
      </c>
      <c r="AZ14" s="202" t="b">
        <f t="shared" si="14"/>
        <v>0</v>
      </c>
      <c r="BB14" s="202">
        <f t="shared" si="6"/>
        <v>0</v>
      </c>
      <c r="BC14" s="202">
        <f>IF(AND(AZ14,AX14),I14-Keuzelijsten!$A$3+1,-3)</f>
        <v>-3</v>
      </c>
      <c r="BD14" s="202">
        <f>IF(AND(AZ14,AY14),Keuzelijsten!$B$5-H14+1,-2)</f>
        <v>-2</v>
      </c>
      <c r="BF14" s="202">
        <f>IF(AND(AV14,BB14=0),Keuzelijsten!$B$5-Keuzelijsten!$A$3+1,-4)</f>
        <v>-4</v>
      </c>
      <c r="BH14" s="202">
        <f t="shared" si="15"/>
        <v>0</v>
      </c>
    </row>
    <row r="15" spans="1:60" x14ac:dyDescent="0.25">
      <c r="A15" s="284"/>
      <c r="B15" s="287"/>
      <c r="C15" s="290"/>
      <c r="D15" s="2"/>
      <c r="E15" s="37"/>
      <c r="F15" s="38"/>
      <c r="G15" s="91"/>
      <c r="H15" s="164"/>
      <c r="I15" s="165"/>
      <c r="J15" s="92">
        <f t="shared" si="0"/>
        <v>0</v>
      </c>
      <c r="K15" s="93">
        <f t="shared" si="1"/>
        <v>0</v>
      </c>
      <c r="L15" s="127" t="str">
        <f t="shared" si="2"/>
        <v/>
      </c>
      <c r="M15" s="128" t="str">
        <f t="shared" si="3"/>
        <v/>
      </c>
      <c r="N15" s="11"/>
      <c r="O15" s="11"/>
      <c r="P15" s="14"/>
      <c r="Q15" s="13"/>
      <c r="R15" s="11"/>
      <c r="S15" s="12"/>
      <c r="T15" s="13"/>
      <c r="U15" s="12"/>
      <c r="V15" s="15"/>
      <c r="W15" s="39"/>
      <c r="X15" s="17"/>
      <c r="Y15" s="40"/>
      <c r="Z15" s="11"/>
      <c r="AA15" s="95"/>
      <c r="AB15" s="205"/>
      <c r="AC15" s="206"/>
      <c r="AD15" s="139">
        <f t="shared" si="7"/>
        <v>0</v>
      </c>
      <c r="AE15" s="297"/>
      <c r="AG15" s="96">
        <f t="shared" ref="AG15:AG17" si="21">IF(K15=0,0,(MAX($K$14:$K$18)*$B$7)*(K15/SUM($K$14:$K$18)))</f>
        <v>0</v>
      </c>
      <c r="AH15" s="44">
        <f t="shared" si="16"/>
        <v>0</v>
      </c>
      <c r="AI15" s="44">
        <f t="shared" si="17"/>
        <v>0</v>
      </c>
      <c r="AJ15" s="44">
        <f t="shared" si="18"/>
        <v>0</v>
      </c>
      <c r="AK15" s="44">
        <f t="shared" si="19"/>
        <v>0</v>
      </c>
      <c r="AL15" s="44">
        <f t="shared" si="20"/>
        <v>0</v>
      </c>
      <c r="AM15" s="203">
        <f t="shared" si="12"/>
        <v>0</v>
      </c>
      <c r="AP15" s="44" t="s">
        <v>113</v>
      </c>
      <c r="AQ15" s="44" t="s">
        <v>114</v>
      </c>
      <c r="AR15" s="44" t="s">
        <v>115</v>
      </c>
      <c r="AV15" s="202" t="b">
        <f t="shared" si="13"/>
        <v>0</v>
      </c>
      <c r="AX15" s="202" t="b">
        <f t="shared" si="4"/>
        <v>0</v>
      </c>
      <c r="AY15" s="202" t="b">
        <f t="shared" si="5"/>
        <v>0</v>
      </c>
      <c r="AZ15" s="202" t="b">
        <f t="shared" si="14"/>
        <v>0</v>
      </c>
      <c r="BB15" s="202">
        <f t="shared" si="6"/>
        <v>0</v>
      </c>
      <c r="BC15" s="202">
        <f>IF(AND(AZ15,AX15),I15-Keuzelijsten!$A$3+1,-3)</f>
        <v>-3</v>
      </c>
      <c r="BD15" s="202">
        <f>IF(AND(AZ15,AY15),Keuzelijsten!$B$5-H15+1,-2)</f>
        <v>-2</v>
      </c>
      <c r="BF15" s="202">
        <f>IF(AND(AV15,BB15=0),Keuzelijsten!$B$5-Keuzelijsten!$A$3+1,-4)</f>
        <v>-4</v>
      </c>
      <c r="BH15" s="202">
        <f t="shared" si="15"/>
        <v>0</v>
      </c>
    </row>
    <row r="16" spans="1:60" x14ac:dyDescent="0.25">
      <c r="A16" s="284"/>
      <c r="B16" s="287"/>
      <c r="C16" s="290"/>
      <c r="D16" s="2"/>
      <c r="E16" s="37"/>
      <c r="F16" s="38"/>
      <c r="G16" s="91"/>
      <c r="H16" s="164"/>
      <c r="I16" s="165"/>
      <c r="J16" s="92">
        <f t="shared" si="0"/>
        <v>0</v>
      </c>
      <c r="K16" s="93">
        <f t="shared" si="1"/>
        <v>0</v>
      </c>
      <c r="L16" s="127" t="str">
        <f t="shared" si="2"/>
        <v/>
      </c>
      <c r="M16" s="128" t="str">
        <f t="shared" si="3"/>
        <v/>
      </c>
      <c r="N16" s="11"/>
      <c r="O16" s="11"/>
      <c r="P16" s="14"/>
      <c r="Q16" s="13"/>
      <c r="R16" s="11"/>
      <c r="S16" s="12"/>
      <c r="T16" s="13"/>
      <c r="U16" s="12"/>
      <c r="V16" s="15"/>
      <c r="W16" s="39"/>
      <c r="X16" s="17"/>
      <c r="Y16" s="40"/>
      <c r="Z16" s="11"/>
      <c r="AA16" s="95"/>
      <c r="AB16" s="205"/>
      <c r="AC16" s="206"/>
      <c r="AD16" s="139">
        <f t="shared" si="7"/>
        <v>0</v>
      </c>
      <c r="AE16" s="297"/>
      <c r="AG16" s="96">
        <f t="shared" si="21"/>
        <v>0</v>
      </c>
      <c r="AH16" s="44">
        <f t="shared" si="16"/>
        <v>0</v>
      </c>
      <c r="AI16" s="44">
        <f t="shared" si="17"/>
        <v>0</v>
      </c>
      <c r="AJ16" s="44">
        <f t="shared" si="18"/>
        <v>0</v>
      </c>
      <c r="AK16" s="44">
        <f t="shared" si="19"/>
        <v>0</v>
      </c>
      <c r="AL16" s="44">
        <f t="shared" si="20"/>
        <v>0</v>
      </c>
      <c r="AM16" s="203">
        <f t="shared" si="12"/>
        <v>0</v>
      </c>
      <c r="AO16" s="43" t="s">
        <v>13</v>
      </c>
      <c r="AQ16" s="90"/>
      <c r="AR16" s="44">
        <f>COUNTIF(C9:C83,"&gt;0")</f>
        <v>0</v>
      </c>
      <c r="AV16" s="202" t="b">
        <f t="shared" si="13"/>
        <v>0</v>
      </c>
      <c r="AX16" s="202" t="b">
        <f t="shared" si="4"/>
        <v>0</v>
      </c>
      <c r="AY16" s="202" t="b">
        <f t="shared" si="5"/>
        <v>0</v>
      </c>
      <c r="AZ16" s="202" t="b">
        <f t="shared" si="14"/>
        <v>0</v>
      </c>
      <c r="BB16" s="202">
        <f t="shared" si="6"/>
        <v>0</v>
      </c>
      <c r="BC16" s="202">
        <f>IF(AND(AZ16,AX16),I16-Keuzelijsten!$A$3+1,-3)</f>
        <v>-3</v>
      </c>
      <c r="BD16" s="202">
        <f>IF(AND(AZ16,AY16),Keuzelijsten!$B$5-H16+1,-2)</f>
        <v>-2</v>
      </c>
      <c r="BF16" s="202">
        <f>IF(AND(AV16,BB16=0),Keuzelijsten!$B$5-Keuzelijsten!$A$3+1,-4)</f>
        <v>-4</v>
      </c>
      <c r="BH16" s="202">
        <f t="shared" si="15"/>
        <v>0</v>
      </c>
    </row>
    <row r="17" spans="1:60" x14ac:dyDescent="0.25">
      <c r="A17" s="285"/>
      <c r="B17" s="288"/>
      <c r="C17" s="291"/>
      <c r="D17" s="5"/>
      <c r="E17" s="31"/>
      <c r="F17" s="41"/>
      <c r="G17" s="97" t="str">
        <f>IF(ISBLANK(F17),"",($G$7-F17)/365.25)</f>
        <v/>
      </c>
      <c r="H17" s="164"/>
      <c r="I17" s="165"/>
      <c r="J17" s="98">
        <f t="shared" si="0"/>
        <v>0</v>
      </c>
      <c r="K17" s="99">
        <f t="shared" si="1"/>
        <v>0</v>
      </c>
      <c r="L17" s="129" t="str">
        <f t="shared" si="2"/>
        <v/>
      </c>
      <c r="M17" s="130" t="str">
        <f t="shared" si="3"/>
        <v/>
      </c>
      <c r="N17" s="18"/>
      <c r="O17" s="18"/>
      <c r="P17" s="21"/>
      <c r="Q17" s="20"/>
      <c r="R17" s="18"/>
      <c r="S17" s="19"/>
      <c r="T17" s="20"/>
      <c r="U17" s="19"/>
      <c r="V17" s="22"/>
      <c r="W17" s="32"/>
      <c r="X17" s="23"/>
      <c r="Y17" s="33"/>
      <c r="Z17" s="18"/>
      <c r="AA17" s="102"/>
      <c r="AB17" s="205"/>
      <c r="AC17" s="206"/>
      <c r="AD17" s="140">
        <f t="shared" si="7"/>
        <v>0</v>
      </c>
      <c r="AE17" s="297"/>
      <c r="AG17" s="96">
        <f t="shared" si="21"/>
        <v>0</v>
      </c>
      <c r="AH17" s="44">
        <f t="shared" si="16"/>
        <v>0</v>
      </c>
      <c r="AI17" s="44">
        <f t="shared" si="17"/>
        <v>0</v>
      </c>
      <c r="AJ17" s="44">
        <f t="shared" si="18"/>
        <v>0</v>
      </c>
      <c r="AK17" s="44">
        <f t="shared" si="19"/>
        <v>0</v>
      </c>
      <c r="AL17" s="44">
        <f t="shared" si="20"/>
        <v>0</v>
      </c>
      <c r="AM17" s="203">
        <f t="shared" si="12"/>
        <v>0</v>
      </c>
      <c r="AQ17" s="90"/>
      <c r="AV17" s="202" t="b">
        <f t="shared" si="13"/>
        <v>0</v>
      </c>
      <c r="AX17" s="202" t="b">
        <f t="shared" si="4"/>
        <v>0</v>
      </c>
      <c r="AY17" s="202" t="b">
        <f t="shared" si="5"/>
        <v>0</v>
      </c>
      <c r="AZ17" s="202" t="b">
        <f t="shared" si="14"/>
        <v>0</v>
      </c>
      <c r="BB17" s="202">
        <f t="shared" si="6"/>
        <v>0</v>
      </c>
      <c r="BC17" s="202">
        <f>IF(AND(AZ17,AX17),I17-Keuzelijsten!$A$3+1,-3)</f>
        <v>-3</v>
      </c>
      <c r="BD17" s="202">
        <f>IF(AND(AZ17,AY17),Keuzelijsten!$B$5-H17+1,-2)</f>
        <v>-2</v>
      </c>
      <c r="BF17" s="202">
        <f>IF(AND(AV17,BB17=0),Keuzelijsten!$B$5-Keuzelijsten!$A$3+1,-4)</f>
        <v>-4</v>
      </c>
      <c r="BH17" s="202">
        <f t="shared" si="15"/>
        <v>0</v>
      </c>
    </row>
    <row r="18" spans="1:60" ht="15.75" thickBot="1" x14ac:dyDescent="0.3">
      <c r="A18" s="286"/>
      <c r="B18" s="289"/>
      <c r="C18" s="292"/>
      <c r="D18" s="8"/>
      <c r="E18" s="34"/>
      <c r="F18" s="42"/>
      <c r="G18" s="103" t="str">
        <f>IF(ISBLANK(F18),"",($G$7-F18)/365.25)</f>
        <v/>
      </c>
      <c r="H18" s="166"/>
      <c r="I18" s="167"/>
      <c r="J18" s="104">
        <f t="shared" si="0"/>
        <v>0</v>
      </c>
      <c r="K18" s="105">
        <f t="shared" si="1"/>
        <v>0</v>
      </c>
      <c r="L18" s="131" t="str">
        <f t="shared" si="2"/>
        <v/>
      </c>
      <c r="M18" s="132" t="str">
        <f t="shared" si="3"/>
        <v/>
      </c>
      <c r="N18" s="24"/>
      <c r="O18" s="24"/>
      <c r="P18" s="27"/>
      <c r="Q18" s="26"/>
      <c r="R18" s="24"/>
      <c r="S18" s="25"/>
      <c r="T18" s="26"/>
      <c r="U18" s="25"/>
      <c r="V18" s="28"/>
      <c r="W18" s="35"/>
      <c r="X18" s="30"/>
      <c r="Y18" s="36"/>
      <c r="Z18" s="24"/>
      <c r="AA18" s="88"/>
      <c r="AB18" s="209"/>
      <c r="AC18" s="210"/>
      <c r="AD18" s="141">
        <f t="shared" si="7"/>
        <v>0</v>
      </c>
      <c r="AE18" s="298"/>
      <c r="AG18" s="96">
        <f>IF(K18=0,0,(MAX($K$14:$K$18)*$B$7)*(K18/SUM($K$14:$K$18)))</f>
        <v>0</v>
      </c>
      <c r="AH18" s="44">
        <f t="shared" si="16"/>
        <v>0</v>
      </c>
      <c r="AI18" s="44">
        <f t="shared" si="17"/>
        <v>0</v>
      </c>
      <c r="AJ18" s="44">
        <f t="shared" si="18"/>
        <v>0</v>
      </c>
      <c r="AK18" s="44">
        <f t="shared" si="19"/>
        <v>0</v>
      </c>
      <c r="AL18" s="44">
        <f t="shared" si="20"/>
        <v>0</v>
      </c>
      <c r="AM18" s="203">
        <f t="shared" si="12"/>
        <v>0</v>
      </c>
      <c r="AP18" s="43" t="s">
        <v>40</v>
      </c>
      <c r="AQ18" s="43" t="s">
        <v>41</v>
      </c>
      <c r="AR18" s="43" t="s">
        <v>42</v>
      </c>
      <c r="AS18" s="43" t="s">
        <v>55</v>
      </c>
      <c r="AT18" s="116" t="s">
        <v>64</v>
      </c>
      <c r="AV18" s="202" t="b">
        <f t="shared" si="13"/>
        <v>0</v>
      </c>
      <c r="AX18" s="202" t="b">
        <f t="shared" si="4"/>
        <v>0</v>
      </c>
      <c r="AY18" s="202" t="b">
        <f t="shared" si="5"/>
        <v>0</v>
      </c>
      <c r="AZ18" s="202" t="b">
        <f t="shared" si="14"/>
        <v>0</v>
      </c>
      <c r="BB18" s="202">
        <f t="shared" si="6"/>
        <v>0</v>
      </c>
      <c r="BC18" s="202">
        <f>IF(AND(AZ18,AX18),I18-Keuzelijsten!$A$3+1,-3)</f>
        <v>-3</v>
      </c>
      <c r="BD18" s="202">
        <f>IF(AND(AZ18,AY18),Keuzelijsten!$B$5-H18+1,-2)</f>
        <v>-2</v>
      </c>
      <c r="BF18" s="202">
        <f>IF(AND(AV18,BB18=0),Keuzelijsten!$B$5-Keuzelijsten!$A$3+1,-4)</f>
        <v>-4</v>
      </c>
      <c r="BH18" s="202">
        <f t="shared" si="15"/>
        <v>0</v>
      </c>
    </row>
    <row r="19" spans="1:60" x14ac:dyDescent="0.25">
      <c r="A19" s="284">
        <v>3</v>
      </c>
      <c r="B19" s="287" t="s">
        <v>49</v>
      </c>
      <c r="C19" s="290">
        <f>COUNTA(D19:D23)</f>
        <v>0</v>
      </c>
      <c r="D19" s="2"/>
      <c r="E19" s="37"/>
      <c r="F19" s="38"/>
      <c r="G19" s="91" t="str">
        <f>IF(ISBLANK(F19),"",($G$7-F19)/365.25)</f>
        <v/>
      </c>
      <c r="H19" s="164"/>
      <c r="I19" s="165"/>
      <c r="J19" s="92">
        <f t="shared" si="0"/>
        <v>0</v>
      </c>
      <c r="K19" s="93">
        <f t="shared" si="1"/>
        <v>0</v>
      </c>
      <c r="L19" s="127" t="str">
        <f t="shared" si="2"/>
        <v/>
      </c>
      <c r="M19" s="128" t="str">
        <f t="shared" si="3"/>
        <v/>
      </c>
      <c r="N19" s="11"/>
      <c r="O19" s="11"/>
      <c r="P19" s="14"/>
      <c r="Q19" s="13"/>
      <c r="R19" s="11"/>
      <c r="S19" s="12"/>
      <c r="T19" s="13"/>
      <c r="U19" s="12"/>
      <c r="V19" s="15"/>
      <c r="W19" s="39"/>
      <c r="X19" s="17"/>
      <c r="Y19" s="40"/>
      <c r="Z19" s="11"/>
      <c r="AA19" s="95"/>
      <c r="AB19" s="205"/>
      <c r="AC19" s="206"/>
      <c r="AD19" s="139">
        <f t="shared" si="7"/>
        <v>0</v>
      </c>
      <c r="AE19" s="273">
        <f t="shared" ref="AE19" si="22">SUM(AD19:AD23)</f>
        <v>0</v>
      </c>
      <c r="AG19" s="96">
        <f>IF(K19=0,0,(MAX($K$19:$K$23)*$B$7)*(K19/SUM($K$19:$K$23)))</f>
        <v>0</v>
      </c>
      <c r="AH19" s="44">
        <f t="shared" si="16"/>
        <v>0</v>
      </c>
      <c r="AI19" s="44">
        <f t="shared" si="17"/>
        <v>0</v>
      </c>
      <c r="AJ19" s="44">
        <f t="shared" si="18"/>
        <v>0</v>
      </c>
      <c r="AK19" s="44">
        <f t="shared" si="19"/>
        <v>0</v>
      </c>
      <c r="AL19" s="44">
        <f t="shared" si="20"/>
        <v>0</v>
      </c>
      <c r="AM19" s="203">
        <f>$AB$6*AC19</f>
        <v>0</v>
      </c>
      <c r="AO19" s="43" t="s">
        <v>17</v>
      </c>
      <c r="AP19" s="114"/>
      <c r="AQ19" s="44">
        <f>COUNTA(N9:N83)</f>
        <v>0</v>
      </c>
      <c r="AR19" s="44">
        <f>COUNTA(O9:O83)</f>
        <v>0</v>
      </c>
      <c r="AS19" s="44">
        <f>COUNTA(P9:P83)</f>
        <v>0</v>
      </c>
      <c r="AT19" s="116">
        <f>SUM(AP19:AS19)</f>
        <v>0</v>
      </c>
      <c r="AV19" s="202" t="b">
        <f t="shared" si="13"/>
        <v>0</v>
      </c>
      <c r="AX19" s="202" t="b">
        <f t="shared" si="4"/>
        <v>0</v>
      </c>
      <c r="AY19" s="202" t="b">
        <f t="shared" si="5"/>
        <v>0</v>
      </c>
      <c r="AZ19" s="202" t="b">
        <f t="shared" si="14"/>
        <v>0</v>
      </c>
      <c r="BB19" s="202">
        <f t="shared" si="6"/>
        <v>0</v>
      </c>
      <c r="BC19" s="202">
        <f>IF(AND(AZ19,AX19),I19-Keuzelijsten!$A$3+1,-3)</f>
        <v>-3</v>
      </c>
      <c r="BD19" s="202">
        <f>IF(AND(AZ19,AY19),Keuzelijsten!$B$5-H19+1,-2)</f>
        <v>-2</v>
      </c>
      <c r="BF19" s="202">
        <f>IF(AND(AV19,BB19=0),Keuzelijsten!$B$5-Keuzelijsten!$A$3+1,-4)</f>
        <v>-4</v>
      </c>
      <c r="BH19" s="202">
        <f t="shared" si="15"/>
        <v>0</v>
      </c>
    </row>
    <row r="20" spans="1:60" x14ac:dyDescent="0.25">
      <c r="A20" s="284"/>
      <c r="B20" s="287"/>
      <c r="C20" s="290"/>
      <c r="D20" s="2"/>
      <c r="E20" s="37"/>
      <c r="F20" s="38"/>
      <c r="G20" s="91"/>
      <c r="H20" s="164"/>
      <c r="I20" s="165"/>
      <c r="J20" s="92">
        <f t="shared" si="0"/>
        <v>0</v>
      </c>
      <c r="K20" s="93">
        <f t="shared" si="1"/>
        <v>0</v>
      </c>
      <c r="L20" s="127" t="str">
        <f t="shared" si="2"/>
        <v/>
      </c>
      <c r="M20" s="128" t="str">
        <f t="shared" si="3"/>
        <v/>
      </c>
      <c r="N20" s="11"/>
      <c r="O20" s="11"/>
      <c r="P20" s="14"/>
      <c r="Q20" s="13"/>
      <c r="R20" s="11"/>
      <c r="S20" s="12"/>
      <c r="T20" s="13"/>
      <c r="U20" s="12"/>
      <c r="V20" s="15"/>
      <c r="W20" s="39"/>
      <c r="X20" s="17"/>
      <c r="Y20" s="40"/>
      <c r="Z20" s="11"/>
      <c r="AA20" s="95"/>
      <c r="AB20" s="205"/>
      <c r="AC20" s="206"/>
      <c r="AD20" s="139">
        <f t="shared" si="7"/>
        <v>0</v>
      </c>
      <c r="AE20" s="273"/>
      <c r="AG20" s="96">
        <f t="shared" ref="AG20:AG22" si="23">IF(K20=0,0,(MAX($K$19:$K$23)*$B$7)*(K20/SUM($K$19:$K$23)))</f>
        <v>0</v>
      </c>
      <c r="AH20" s="44">
        <f t="shared" si="16"/>
        <v>0</v>
      </c>
      <c r="AI20" s="44">
        <f t="shared" si="17"/>
        <v>0</v>
      </c>
      <c r="AJ20" s="44">
        <f t="shared" si="18"/>
        <v>0</v>
      </c>
      <c r="AK20" s="44">
        <f t="shared" si="19"/>
        <v>0</v>
      </c>
      <c r="AL20" s="44">
        <f t="shared" si="20"/>
        <v>0</v>
      </c>
      <c r="AM20" s="203">
        <f t="shared" si="12"/>
        <v>0</v>
      </c>
      <c r="AO20" s="43" t="s">
        <v>21</v>
      </c>
      <c r="AP20" s="44">
        <f>COUNTA(Q9:Q83)</f>
        <v>0</v>
      </c>
      <c r="AQ20" s="44">
        <f>COUNTA(R9:R83)</f>
        <v>0</v>
      </c>
      <c r="AR20" s="44">
        <f>COUNTA(S9:S83)</f>
        <v>0</v>
      </c>
      <c r="AS20" s="114"/>
      <c r="AT20" s="116">
        <f t="shared" ref="AT20:AT22" si="24">SUM(AP20:AS20)</f>
        <v>0</v>
      </c>
      <c r="AV20" s="202" t="b">
        <f t="shared" si="13"/>
        <v>0</v>
      </c>
      <c r="AX20" s="202" t="b">
        <f t="shared" si="4"/>
        <v>0</v>
      </c>
      <c r="AY20" s="202" t="b">
        <f t="shared" si="5"/>
        <v>0</v>
      </c>
      <c r="AZ20" s="202" t="b">
        <f t="shared" si="14"/>
        <v>0</v>
      </c>
      <c r="BB20" s="202">
        <f t="shared" si="6"/>
        <v>0</v>
      </c>
      <c r="BC20" s="202">
        <f>IF(AND(AZ20,AX20),I20-Keuzelijsten!$A$3+1,-3)</f>
        <v>-3</v>
      </c>
      <c r="BD20" s="202">
        <f>IF(AND(AZ20,AY20),Keuzelijsten!$B$5-H20+1,-2)</f>
        <v>-2</v>
      </c>
      <c r="BF20" s="202">
        <f>IF(AND(AV20,BB20=0),Keuzelijsten!$B$5-Keuzelijsten!$A$3+1,-4)</f>
        <v>-4</v>
      </c>
      <c r="BH20" s="202">
        <f t="shared" si="15"/>
        <v>0</v>
      </c>
    </row>
    <row r="21" spans="1:60" x14ac:dyDescent="0.25">
      <c r="A21" s="284"/>
      <c r="B21" s="287"/>
      <c r="C21" s="290"/>
      <c r="D21" s="2"/>
      <c r="E21" s="37"/>
      <c r="F21" s="38"/>
      <c r="G21" s="91"/>
      <c r="H21" s="164"/>
      <c r="I21" s="165"/>
      <c r="J21" s="92">
        <f t="shared" si="0"/>
        <v>0</v>
      </c>
      <c r="K21" s="93">
        <f t="shared" si="1"/>
        <v>0</v>
      </c>
      <c r="L21" s="127" t="str">
        <f t="shared" si="2"/>
        <v/>
      </c>
      <c r="M21" s="128" t="str">
        <f t="shared" si="3"/>
        <v/>
      </c>
      <c r="N21" s="11"/>
      <c r="O21" s="11"/>
      <c r="P21" s="14"/>
      <c r="Q21" s="13"/>
      <c r="R21" s="11"/>
      <c r="S21" s="12"/>
      <c r="T21" s="13"/>
      <c r="U21" s="12"/>
      <c r="V21" s="15"/>
      <c r="W21" s="39"/>
      <c r="X21" s="17"/>
      <c r="Y21" s="40"/>
      <c r="Z21" s="11"/>
      <c r="AA21" s="95"/>
      <c r="AB21" s="205"/>
      <c r="AC21" s="206"/>
      <c r="AD21" s="139">
        <f t="shared" si="7"/>
        <v>0</v>
      </c>
      <c r="AE21" s="273"/>
      <c r="AG21" s="96">
        <f t="shared" si="23"/>
        <v>0</v>
      </c>
      <c r="AH21" s="44">
        <f t="shared" si="16"/>
        <v>0</v>
      </c>
      <c r="AI21" s="44">
        <f t="shared" si="17"/>
        <v>0</v>
      </c>
      <c r="AJ21" s="44">
        <f t="shared" si="18"/>
        <v>0</v>
      </c>
      <c r="AK21" s="44">
        <f t="shared" si="19"/>
        <v>0</v>
      </c>
      <c r="AL21" s="44">
        <f t="shared" si="20"/>
        <v>0</v>
      </c>
      <c r="AM21" s="203">
        <f t="shared" si="12"/>
        <v>0</v>
      </c>
      <c r="AO21" s="43" t="s">
        <v>22</v>
      </c>
      <c r="AP21" s="44">
        <f>COUNTA(T9:T83)</f>
        <v>0</v>
      </c>
      <c r="AQ21" s="114"/>
      <c r="AR21" s="44">
        <f>COUNTA(U9:U83)</f>
        <v>0</v>
      </c>
      <c r="AS21" s="114"/>
      <c r="AT21" s="116">
        <f t="shared" si="24"/>
        <v>0</v>
      </c>
      <c r="AV21" s="202" t="b">
        <f t="shared" si="13"/>
        <v>0</v>
      </c>
      <c r="AX21" s="202" t="b">
        <f t="shared" si="4"/>
        <v>0</v>
      </c>
      <c r="AY21" s="202" t="b">
        <f t="shared" si="5"/>
        <v>0</v>
      </c>
      <c r="AZ21" s="202" t="b">
        <f t="shared" si="14"/>
        <v>0</v>
      </c>
      <c r="BB21" s="202">
        <f t="shared" si="6"/>
        <v>0</v>
      </c>
      <c r="BC21" s="202">
        <f>IF(AND(AZ21,AX21),I21-Keuzelijsten!$A$3+1,-3)</f>
        <v>-3</v>
      </c>
      <c r="BD21" s="202">
        <f>IF(AND(AZ21,AY21),Keuzelijsten!$B$5-H21+1,-2)</f>
        <v>-2</v>
      </c>
      <c r="BF21" s="202">
        <f>IF(AND(AV21,BB21=0),Keuzelijsten!$B$5-Keuzelijsten!$A$3+1,-4)</f>
        <v>-4</v>
      </c>
      <c r="BH21" s="202">
        <f t="shared" si="15"/>
        <v>0</v>
      </c>
    </row>
    <row r="22" spans="1:60" x14ac:dyDescent="0.25">
      <c r="A22" s="285"/>
      <c r="B22" s="288"/>
      <c r="C22" s="291"/>
      <c r="D22" s="5"/>
      <c r="E22" s="31"/>
      <c r="F22" s="41"/>
      <c r="G22" s="97" t="str">
        <f>IF(ISBLANK(F22),"",($G$7-F22)/365.25)</f>
        <v/>
      </c>
      <c r="H22" s="164"/>
      <c r="I22" s="165"/>
      <c r="J22" s="98">
        <f t="shared" si="0"/>
        <v>0</v>
      </c>
      <c r="K22" s="99">
        <f t="shared" si="1"/>
        <v>0</v>
      </c>
      <c r="L22" s="129" t="str">
        <f t="shared" si="2"/>
        <v/>
      </c>
      <c r="M22" s="130" t="str">
        <f t="shared" si="3"/>
        <v/>
      </c>
      <c r="N22" s="18"/>
      <c r="O22" s="18"/>
      <c r="P22" s="21"/>
      <c r="Q22" s="20"/>
      <c r="R22" s="18"/>
      <c r="S22" s="19"/>
      <c r="T22" s="20"/>
      <c r="U22" s="19"/>
      <c r="V22" s="22"/>
      <c r="W22" s="32"/>
      <c r="X22" s="23"/>
      <c r="Y22" s="33"/>
      <c r="Z22" s="18"/>
      <c r="AA22" s="102"/>
      <c r="AB22" s="205"/>
      <c r="AC22" s="206"/>
      <c r="AD22" s="140">
        <f t="shared" si="7"/>
        <v>0</v>
      </c>
      <c r="AE22" s="274"/>
      <c r="AG22" s="96">
        <f t="shared" si="23"/>
        <v>0</v>
      </c>
      <c r="AH22" s="44">
        <f t="shared" si="16"/>
        <v>0</v>
      </c>
      <c r="AI22" s="44">
        <f t="shared" si="17"/>
        <v>0</v>
      </c>
      <c r="AJ22" s="44">
        <f t="shared" si="18"/>
        <v>0</v>
      </c>
      <c r="AK22" s="44">
        <f t="shared" si="19"/>
        <v>0</v>
      </c>
      <c r="AL22" s="44">
        <f t="shared" si="20"/>
        <v>0</v>
      </c>
      <c r="AM22" s="203">
        <f t="shared" si="12"/>
        <v>0</v>
      </c>
      <c r="AO22" s="43" t="s">
        <v>48</v>
      </c>
      <c r="AP22" s="115"/>
      <c r="AQ22" s="44">
        <f>COUNTA(V9:V83)</f>
        <v>0</v>
      </c>
      <c r="AR22" s="114"/>
      <c r="AS22" s="114"/>
      <c r="AT22" s="116">
        <f t="shared" si="24"/>
        <v>0</v>
      </c>
      <c r="AV22" s="202" t="b">
        <f t="shared" si="13"/>
        <v>0</v>
      </c>
      <c r="AX22" s="202" t="b">
        <f t="shared" si="4"/>
        <v>0</v>
      </c>
      <c r="AY22" s="202" t="b">
        <f t="shared" si="5"/>
        <v>0</v>
      </c>
      <c r="AZ22" s="202" t="b">
        <f t="shared" si="14"/>
        <v>0</v>
      </c>
      <c r="BB22" s="202">
        <f t="shared" si="6"/>
        <v>0</v>
      </c>
      <c r="BC22" s="202">
        <f>IF(AND(AZ22,AX22),I22-Keuzelijsten!$A$3+1,-3)</f>
        <v>-3</v>
      </c>
      <c r="BD22" s="202">
        <f>IF(AND(AZ22,AY22),Keuzelijsten!$B$5-H22+1,-2)</f>
        <v>-2</v>
      </c>
      <c r="BF22" s="202">
        <f>IF(AND(AV22,BB22=0),Keuzelijsten!$B$5-Keuzelijsten!$A$3+1,-4)</f>
        <v>-4</v>
      </c>
      <c r="BH22" s="202">
        <f t="shared" si="15"/>
        <v>0</v>
      </c>
    </row>
    <row r="23" spans="1:60" ht="15.75" thickBot="1" x14ac:dyDescent="0.3">
      <c r="A23" s="286"/>
      <c r="B23" s="289"/>
      <c r="C23" s="292"/>
      <c r="D23" s="8"/>
      <c r="E23" s="34"/>
      <c r="F23" s="42"/>
      <c r="G23" s="103" t="str">
        <f>IF(ISBLANK(F23),"",($G$7-F23)/365.25)</f>
        <v/>
      </c>
      <c r="H23" s="166"/>
      <c r="I23" s="167"/>
      <c r="J23" s="104">
        <f t="shared" si="0"/>
        <v>0</v>
      </c>
      <c r="K23" s="105">
        <f t="shared" si="1"/>
        <v>0</v>
      </c>
      <c r="L23" s="131" t="str">
        <f t="shared" si="2"/>
        <v/>
      </c>
      <c r="M23" s="132" t="str">
        <f t="shared" si="3"/>
        <v/>
      </c>
      <c r="N23" s="24"/>
      <c r="O23" s="24"/>
      <c r="P23" s="27"/>
      <c r="Q23" s="26"/>
      <c r="R23" s="24"/>
      <c r="S23" s="25"/>
      <c r="T23" s="26"/>
      <c r="U23" s="25"/>
      <c r="V23" s="28"/>
      <c r="W23" s="35"/>
      <c r="X23" s="30"/>
      <c r="Y23" s="36"/>
      <c r="Z23" s="24"/>
      <c r="AA23" s="88"/>
      <c r="AB23" s="209"/>
      <c r="AC23" s="210"/>
      <c r="AD23" s="141">
        <f t="shared" si="7"/>
        <v>0</v>
      </c>
      <c r="AE23" s="275"/>
      <c r="AG23" s="96">
        <f>IF(K23=0,0,(MAX($K$19:$K$23)*$B$7)*(K23/SUM($K$19:$K$23)))</f>
        <v>0</v>
      </c>
      <c r="AH23" s="44">
        <f t="shared" si="16"/>
        <v>0</v>
      </c>
      <c r="AI23" s="44">
        <f t="shared" si="17"/>
        <v>0</v>
      </c>
      <c r="AJ23" s="44">
        <f t="shared" si="18"/>
        <v>0</v>
      </c>
      <c r="AK23" s="44">
        <f t="shared" si="19"/>
        <v>0</v>
      </c>
      <c r="AL23" s="44">
        <f t="shared" si="20"/>
        <v>0</v>
      </c>
      <c r="AM23" s="203">
        <f t="shared" si="12"/>
        <v>0</v>
      </c>
      <c r="AV23" s="202" t="b">
        <f t="shared" si="13"/>
        <v>0</v>
      </c>
      <c r="AX23" s="202" t="b">
        <f t="shared" si="4"/>
        <v>0</v>
      </c>
      <c r="AY23" s="202" t="b">
        <f t="shared" si="5"/>
        <v>0</v>
      </c>
      <c r="AZ23" s="202" t="b">
        <f t="shared" si="14"/>
        <v>0</v>
      </c>
      <c r="BB23" s="202">
        <f t="shared" si="6"/>
        <v>0</v>
      </c>
      <c r="BC23" s="202">
        <f>IF(AND(AZ23,AX23),I23-Keuzelijsten!$A$3+1,-3)</f>
        <v>-3</v>
      </c>
      <c r="BD23" s="202">
        <f>IF(AND(AZ23,AY23),Keuzelijsten!$B$5-H23+1,-2)</f>
        <v>-2</v>
      </c>
      <c r="BF23" s="202">
        <f>IF(AND(AV23,BB23=0),Keuzelijsten!$B$5-Keuzelijsten!$A$3+1,-4)</f>
        <v>-4</v>
      </c>
      <c r="BH23" s="202">
        <f t="shared" si="15"/>
        <v>0</v>
      </c>
    </row>
    <row r="24" spans="1:60" x14ac:dyDescent="0.25">
      <c r="A24" s="284">
        <v>4</v>
      </c>
      <c r="B24" s="287" t="s">
        <v>49</v>
      </c>
      <c r="C24" s="290">
        <f>COUNTA(D24:D28)</f>
        <v>0</v>
      </c>
      <c r="D24" s="2"/>
      <c r="E24" s="37"/>
      <c r="F24" s="38"/>
      <c r="G24" s="91" t="str">
        <f t="shared" ref="G24" si="25">IF(ISBLANK(F24),"",($G$7-F24)/365.25)</f>
        <v/>
      </c>
      <c r="H24" s="164"/>
      <c r="I24" s="165"/>
      <c r="J24" s="92">
        <f t="shared" si="0"/>
        <v>0</v>
      </c>
      <c r="K24" s="93">
        <f t="shared" si="1"/>
        <v>0</v>
      </c>
      <c r="L24" s="127" t="str">
        <f t="shared" si="2"/>
        <v/>
      </c>
      <c r="M24" s="128" t="str">
        <f t="shared" si="3"/>
        <v/>
      </c>
      <c r="N24" s="11"/>
      <c r="O24" s="11"/>
      <c r="P24" s="14"/>
      <c r="Q24" s="13"/>
      <c r="R24" s="11"/>
      <c r="S24" s="12"/>
      <c r="T24" s="13"/>
      <c r="U24" s="12"/>
      <c r="V24" s="15"/>
      <c r="W24" s="39"/>
      <c r="X24" s="17"/>
      <c r="Y24" s="40"/>
      <c r="Z24" s="11"/>
      <c r="AA24" s="95"/>
      <c r="AB24" s="205"/>
      <c r="AC24" s="206"/>
      <c r="AD24" s="139">
        <f t="shared" si="7"/>
        <v>0</v>
      </c>
      <c r="AE24" s="273">
        <f t="shared" ref="AE24" si="26">SUM(AD24:AD28)</f>
        <v>0</v>
      </c>
      <c r="AG24" s="96">
        <f>IF(K24=0,0,(MAX($K$24:$K$28)*$B$7)*(K24/SUM($K$24:$K$28)))</f>
        <v>0</v>
      </c>
      <c r="AH24" s="44">
        <f t="shared" ref="AH24:AH83" si="27">IF(L24="X",L$6,0)</f>
        <v>0</v>
      </c>
      <c r="AI24" s="44">
        <f t="shared" ref="AI24:AI83" si="28">IF(M24="X",M$6,0)</f>
        <v>0</v>
      </c>
      <c r="AJ24" s="44">
        <f t="shared" ref="AJ24:AJ83" si="29">IF(G24&lt;12,SUMIF(N24:U24,"X",$N$7:$U$7),SUMIF(N24:U24,"X",$N$6:$U$6))</f>
        <v>0</v>
      </c>
      <c r="AK24" s="44">
        <f t="shared" ref="AK24:AK83" si="30">IF(V24="X",IF(G24&lt;12,$V$7,$V$6),0)</f>
        <v>0</v>
      </c>
      <c r="AL24" s="44">
        <f t="shared" ref="AL24:AL83" si="31">IF(G24&lt;12,SUMIF(W24:Z24,"X",$W$7:$Z$7),SUMIF(W24:Z24,"X",$W$6:$Z$6))</f>
        <v>0</v>
      </c>
      <c r="AM24" s="203">
        <f t="shared" si="12"/>
        <v>0</v>
      </c>
      <c r="AO24" s="89" t="s">
        <v>141</v>
      </c>
      <c r="AP24" s="157" t="s">
        <v>102</v>
      </c>
      <c r="AQ24" s="157" t="s">
        <v>73</v>
      </c>
      <c r="AV24" s="202" t="b">
        <f t="shared" si="13"/>
        <v>0</v>
      </c>
      <c r="AX24" s="202" t="b">
        <f t="shared" si="4"/>
        <v>0</v>
      </c>
      <c r="AY24" s="202" t="b">
        <f t="shared" si="5"/>
        <v>0</v>
      </c>
      <c r="AZ24" s="202" t="b">
        <f t="shared" si="14"/>
        <v>0</v>
      </c>
      <c r="BB24" s="202">
        <f t="shared" si="6"/>
        <v>0</v>
      </c>
      <c r="BC24" s="202">
        <f>IF(AND(AZ24,AX24),I24-Keuzelijsten!$A$3+1,-3)</f>
        <v>-3</v>
      </c>
      <c r="BD24" s="202">
        <f>IF(AND(AZ24,AY24),Keuzelijsten!$B$5-H24+1,-2)</f>
        <v>-2</v>
      </c>
      <c r="BF24" s="202">
        <f>IF(AND(AV24,BB24=0),Keuzelijsten!$B$5-Keuzelijsten!$A$3+1,-4)</f>
        <v>-4</v>
      </c>
      <c r="BH24" s="202">
        <f t="shared" si="15"/>
        <v>0</v>
      </c>
    </row>
    <row r="25" spans="1:60" x14ac:dyDescent="0.25">
      <c r="A25" s="284"/>
      <c r="B25" s="287"/>
      <c r="C25" s="290"/>
      <c r="D25" s="2"/>
      <c r="E25" s="37"/>
      <c r="F25" s="38"/>
      <c r="G25" s="91"/>
      <c r="H25" s="164"/>
      <c r="I25" s="165"/>
      <c r="J25" s="92">
        <f t="shared" si="0"/>
        <v>0</v>
      </c>
      <c r="K25" s="93">
        <f t="shared" si="1"/>
        <v>0</v>
      </c>
      <c r="L25" s="127" t="str">
        <f t="shared" si="2"/>
        <v/>
      </c>
      <c r="M25" s="128" t="str">
        <f t="shared" si="3"/>
        <v/>
      </c>
      <c r="N25" s="11"/>
      <c r="O25" s="11"/>
      <c r="P25" s="14"/>
      <c r="Q25" s="13"/>
      <c r="R25" s="11"/>
      <c r="S25" s="12"/>
      <c r="T25" s="13"/>
      <c r="U25" s="12"/>
      <c r="V25" s="15"/>
      <c r="W25" s="39"/>
      <c r="X25" s="17"/>
      <c r="Y25" s="40"/>
      <c r="Z25" s="11"/>
      <c r="AA25" s="95"/>
      <c r="AB25" s="205"/>
      <c r="AC25" s="206"/>
      <c r="AD25" s="139">
        <f t="shared" si="7"/>
        <v>0</v>
      </c>
      <c r="AE25" s="273"/>
      <c r="AG25" s="96">
        <f t="shared" ref="AG25:AG27" si="32">IF(K25=0,0,(MAX($K$24:$K$28)*$B$7)*(K25/SUM($K$24:$K$28)))</f>
        <v>0</v>
      </c>
      <c r="AH25" s="44">
        <f t="shared" si="27"/>
        <v>0</v>
      </c>
      <c r="AI25" s="44">
        <f t="shared" si="28"/>
        <v>0</v>
      </c>
      <c r="AJ25" s="44">
        <f t="shared" si="29"/>
        <v>0</v>
      </c>
      <c r="AK25" s="44">
        <f t="shared" si="30"/>
        <v>0</v>
      </c>
      <c r="AL25" s="44">
        <f t="shared" si="31"/>
        <v>0</v>
      </c>
      <c r="AM25" s="203">
        <f t="shared" si="12"/>
        <v>0</v>
      </c>
      <c r="AO25" s="1" t="s">
        <v>133</v>
      </c>
      <c r="AP25" s="157">
        <f>SUMIF($AB$9:$AB$83,AO25,$AC$9:$AC$83)</f>
        <v>0</v>
      </c>
      <c r="AQ25" s="157">
        <f>AP25*$AB$6</f>
        <v>0</v>
      </c>
      <c r="AV25" s="202" t="b">
        <f t="shared" si="13"/>
        <v>0</v>
      </c>
      <c r="AX25" s="202" t="b">
        <f t="shared" si="4"/>
        <v>0</v>
      </c>
      <c r="AY25" s="202" t="b">
        <f t="shared" si="5"/>
        <v>0</v>
      </c>
      <c r="AZ25" s="202" t="b">
        <f t="shared" si="14"/>
        <v>0</v>
      </c>
      <c r="BB25" s="202">
        <f t="shared" si="6"/>
        <v>0</v>
      </c>
      <c r="BC25" s="202">
        <f>IF(AND(AZ25,AX25),I25-Keuzelijsten!$A$3+1,-3)</f>
        <v>-3</v>
      </c>
      <c r="BD25" s="202">
        <f>IF(AND(AZ25,AY25),Keuzelijsten!$B$5-H25+1,-2)</f>
        <v>-2</v>
      </c>
      <c r="BF25" s="202">
        <f>IF(AND(AV25,BB25=0),Keuzelijsten!$B$5-Keuzelijsten!$A$3+1,-4)</f>
        <v>-4</v>
      </c>
      <c r="BH25" s="202">
        <f t="shared" si="15"/>
        <v>0</v>
      </c>
    </row>
    <row r="26" spans="1:60" x14ac:dyDescent="0.25">
      <c r="A26" s="284"/>
      <c r="B26" s="287"/>
      <c r="C26" s="290"/>
      <c r="D26" s="2"/>
      <c r="E26" s="37"/>
      <c r="F26" s="38"/>
      <c r="G26" s="91"/>
      <c r="H26" s="164"/>
      <c r="I26" s="165"/>
      <c r="J26" s="92">
        <f t="shared" si="0"/>
        <v>0</v>
      </c>
      <c r="K26" s="93">
        <f t="shared" si="1"/>
        <v>0</v>
      </c>
      <c r="L26" s="127" t="str">
        <f t="shared" si="2"/>
        <v/>
      </c>
      <c r="M26" s="128" t="str">
        <f t="shared" si="3"/>
        <v/>
      </c>
      <c r="N26" s="11"/>
      <c r="O26" s="11"/>
      <c r="P26" s="14"/>
      <c r="Q26" s="13"/>
      <c r="R26" s="11"/>
      <c r="S26" s="12"/>
      <c r="T26" s="13"/>
      <c r="U26" s="12"/>
      <c r="V26" s="15"/>
      <c r="W26" s="39"/>
      <c r="X26" s="17"/>
      <c r="Y26" s="40"/>
      <c r="Z26" s="11"/>
      <c r="AA26" s="95"/>
      <c r="AB26" s="205"/>
      <c r="AC26" s="206"/>
      <c r="AD26" s="139">
        <f t="shared" si="7"/>
        <v>0</v>
      </c>
      <c r="AE26" s="273"/>
      <c r="AG26" s="96">
        <f t="shared" si="32"/>
        <v>0</v>
      </c>
      <c r="AH26" s="44">
        <f t="shared" si="27"/>
        <v>0</v>
      </c>
      <c r="AI26" s="44">
        <f t="shared" si="28"/>
        <v>0</v>
      </c>
      <c r="AJ26" s="44">
        <f t="shared" si="29"/>
        <v>0</v>
      </c>
      <c r="AK26" s="44">
        <f t="shared" si="30"/>
        <v>0</v>
      </c>
      <c r="AL26" s="44">
        <f t="shared" si="31"/>
        <v>0</v>
      </c>
      <c r="AM26" s="203">
        <f t="shared" si="12"/>
        <v>0</v>
      </c>
      <c r="AO26" s="1" t="s">
        <v>134</v>
      </c>
      <c r="AP26" s="157">
        <f t="shared" ref="AP26:AP31" si="33">SUMIF($AB$9:$AB$83,AO26,$AC$9:$AC$83)</f>
        <v>0</v>
      </c>
      <c r="AQ26" s="157">
        <f t="shared" ref="AQ26:AQ31" si="34">AP26*$AB$6</f>
        <v>0</v>
      </c>
      <c r="AV26" s="202" t="b">
        <f t="shared" si="13"/>
        <v>0</v>
      </c>
      <c r="AX26" s="202" t="b">
        <f t="shared" si="4"/>
        <v>0</v>
      </c>
      <c r="AY26" s="202" t="b">
        <f t="shared" si="5"/>
        <v>0</v>
      </c>
      <c r="AZ26" s="202" t="b">
        <f t="shared" si="14"/>
        <v>0</v>
      </c>
      <c r="BB26" s="202">
        <f t="shared" si="6"/>
        <v>0</v>
      </c>
      <c r="BC26" s="202">
        <f>IF(AND(AZ26,AX26),I26-Keuzelijsten!$A$3+1,-3)</f>
        <v>-3</v>
      </c>
      <c r="BD26" s="202">
        <f>IF(AND(AZ26,AY26),Keuzelijsten!$B$5-H26+1,-2)</f>
        <v>-2</v>
      </c>
      <c r="BF26" s="202">
        <f>IF(AND(AV26,BB26=0),Keuzelijsten!$B$5-Keuzelijsten!$A$3+1,-4)</f>
        <v>-4</v>
      </c>
      <c r="BH26" s="202">
        <f t="shared" si="15"/>
        <v>0</v>
      </c>
    </row>
    <row r="27" spans="1:60" x14ac:dyDescent="0.25">
      <c r="A27" s="285"/>
      <c r="B27" s="288"/>
      <c r="C27" s="291"/>
      <c r="D27" s="5"/>
      <c r="E27" s="31"/>
      <c r="F27" s="41"/>
      <c r="G27" s="97" t="str">
        <f t="shared" ref="G27:G29" si="35">IF(ISBLANK(F27),"",($G$7-F27)/365.25)</f>
        <v/>
      </c>
      <c r="H27" s="164"/>
      <c r="I27" s="165"/>
      <c r="J27" s="98">
        <f t="shared" si="0"/>
        <v>0</v>
      </c>
      <c r="K27" s="99">
        <f t="shared" si="1"/>
        <v>0</v>
      </c>
      <c r="L27" s="129" t="str">
        <f t="shared" si="2"/>
        <v/>
      </c>
      <c r="M27" s="130" t="str">
        <f t="shared" si="3"/>
        <v/>
      </c>
      <c r="N27" s="18"/>
      <c r="O27" s="18"/>
      <c r="P27" s="21"/>
      <c r="Q27" s="20"/>
      <c r="R27" s="18"/>
      <c r="S27" s="19"/>
      <c r="T27" s="20"/>
      <c r="U27" s="19"/>
      <c r="V27" s="22"/>
      <c r="W27" s="32"/>
      <c r="X27" s="23"/>
      <c r="Y27" s="33"/>
      <c r="Z27" s="18"/>
      <c r="AA27" s="102"/>
      <c r="AB27" s="205"/>
      <c r="AC27" s="206"/>
      <c r="AD27" s="140">
        <f t="shared" si="7"/>
        <v>0</v>
      </c>
      <c r="AE27" s="274"/>
      <c r="AG27" s="96">
        <f t="shared" si="32"/>
        <v>0</v>
      </c>
      <c r="AH27" s="44">
        <f t="shared" si="27"/>
        <v>0</v>
      </c>
      <c r="AI27" s="44">
        <f t="shared" si="28"/>
        <v>0</v>
      </c>
      <c r="AJ27" s="44">
        <f t="shared" si="29"/>
        <v>0</v>
      </c>
      <c r="AK27" s="44">
        <f t="shared" si="30"/>
        <v>0</v>
      </c>
      <c r="AL27" s="44">
        <f t="shared" si="31"/>
        <v>0</v>
      </c>
      <c r="AM27" s="203">
        <f t="shared" si="12"/>
        <v>0</v>
      </c>
      <c r="AO27" s="1" t="s">
        <v>135</v>
      </c>
      <c r="AP27" s="157">
        <f t="shared" si="33"/>
        <v>0</v>
      </c>
      <c r="AQ27" s="157">
        <f t="shared" si="34"/>
        <v>0</v>
      </c>
      <c r="AV27" s="202" t="b">
        <f t="shared" si="13"/>
        <v>0</v>
      </c>
      <c r="AX27" s="202" t="b">
        <f t="shared" si="4"/>
        <v>0</v>
      </c>
      <c r="AY27" s="202" t="b">
        <f t="shared" si="5"/>
        <v>0</v>
      </c>
      <c r="AZ27" s="202" t="b">
        <f t="shared" si="14"/>
        <v>0</v>
      </c>
      <c r="BB27" s="202">
        <f t="shared" si="6"/>
        <v>0</v>
      </c>
      <c r="BC27" s="202">
        <f>IF(AND(AZ27,AX27),I27-Keuzelijsten!$A$3+1,-3)</f>
        <v>-3</v>
      </c>
      <c r="BD27" s="202">
        <f>IF(AND(AZ27,AY27),Keuzelijsten!$B$5-H27+1,-2)</f>
        <v>-2</v>
      </c>
      <c r="BF27" s="202">
        <f>IF(AND(AV27,BB27=0),Keuzelijsten!$B$5-Keuzelijsten!$A$3+1,-4)</f>
        <v>-4</v>
      </c>
      <c r="BH27" s="202">
        <f t="shared" si="15"/>
        <v>0</v>
      </c>
    </row>
    <row r="28" spans="1:60" ht="15.75" thickBot="1" x14ac:dyDescent="0.3">
      <c r="A28" s="286"/>
      <c r="B28" s="289"/>
      <c r="C28" s="292"/>
      <c r="D28" s="8"/>
      <c r="E28" s="34"/>
      <c r="F28" s="42"/>
      <c r="G28" s="103" t="str">
        <f t="shared" si="35"/>
        <v/>
      </c>
      <c r="H28" s="166"/>
      <c r="I28" s="167"/>
      <c r="J28" s="104">
        <f t="shared" si="0"/>
        <v>0</v>
      </c>
      <c r="K28" s="105">
        <f t="shared" si="1"/>
        <v>0</v>
      </c>
      <c r="L28" s="131" t="str">
        <f t="shared" si="2"/>
        <v/>
      </c>
      <c r="M28" s="132" t="str">
        <f t="shared" si="3"/>
        <v/>
      </c>
      <c r="N28" s="24"/>
      <c r="O28" s="24"/>
      <c r="P28" s="27"/>
      <c r="Q28" s="26"/>
      <c r="R28" s="24"/>
      <c r="S28" s="25"/>
      <c r="T28" s="26"/>
      <c r="U28" s="25"/>
      <c r="V28" s="28"/>
      <c r="W28" s="35"/>
      <c r="X28" s="30"/>
      <c r="Y28" s="36"/>
      <c r="Z28" s="24"/>
      <c r="AA28" s="88"/>
      <c r="AB28" s="209"/>
      <c r="AC28" s="210"/>
      <c r="AD28" s="141">
        <f t="shared" si="7"/>
        <v>0</v>
      </c>
      <c r="AE28" s="275"/>
      <c r="AG28" s="96">
        <f>IF(K28=0,0,(MAX($K$24:$K$28)*$B$7)*(K28/SUM($K$24:$K$28)))</f>
        <v>0</v>
      </c>
      <c r="AH28" s="44">
        <f t="shared" si="27"/>
        <v>0</v>
      </c>
      <c r="AI28" s="44">
        <f t="shared" si="28"/>
        <v>0</v>
      </c>
      <c r="AJ28" s="44">
        <f t="shared" si="29"/>
        <v>0</v>
      </c>
      <c r="AK28" s="44">
        <f t="shared" si="30"/>
        <v>0</v>
      </c>
      <c r="AL28" s="44">
        <f t="shared" si="31"/>
        <v>0</v>
      </c>
      <c r="AM28" s="203">
        <f t="shared" si="12"/>
        <v>0</v>
      </c>
      <c r="AO28" s="1" t="s">
        <v>136</v>
      </c>
      <c r="AP28" s="157">
        <f t="shared" si="33"/>
        <v>0</v>
      </c>
      <c r="AQ28" s="157">
        <f t="shared" si="34"/>
        <v>0</v>
      </c>
      <c r="AV28" s="202" t="b">
        <f t="shared" si="13"/>
        <v>0</v>
      </c>
      <c r="AX28" s="202" t="b">
        <f t="shared" si="4"/>
        <v>0</v>
      </c>
      <c r="AY28" s="202" t="b">
        <f t="shared" si="5"/>
        <v>0</v>
      </c>
      <c r="AZ28" s="202" t="b">
        <f t="shared" si="14"/>
        <v>0</v>
      </c>
      <c r="BB28" s="202">
        <f t="shared" si="6"/>
        <v>0</v>
      </c>
      <c r="BC28" s="202">
        <f>IF(AND(AZ28,AX28),I28-Keuzelijsten!$A$3+1,-3)</f>
        <v>-3</v>
      </c>
      <c r="BD28" s="202">
        <f>IF(AND(AZ28,AY28),Keuzelijsten!$B$5-H28+1,-2)</f>
        <v>-2</v>
      </c>
      <c r="BF28" s="202">
        <f>IF(AND(AV28,BB28=0),Keuzelijsten!$B$5-Keuzelijsten!$A$3+1,-4)</f>
        <v>-4</v>
      </c>
      <c r="BH28" s="202">
        <f t="shared" si="15"/>
        <v>0</v>
      </c>
    </row>
    <row r="29" spans="1:60" x14ac:dyDescent="0.25">
      <c r="A29" s="284">
        <v>5</v>
      </c>
      <c r="B29" s="287" t="s">
        <v>49</v>
      </c>
      <c r="C29" s="290">
        <f>COUNTA(D29:D33)</f>
        <v>0</v>
      </c>
      <c r="D29" s="2"/>
      <c r="E29" s="37"/>
      <c r="F29" s="38"/>
      <c r="G29" s="91" t="str">
        <f t="shared" si="35"/>
        <v/>
      </c>
      <c r="H29" s="164"/>
      <c r="I29" s="165"/>
      <c r="J29" s="92">
        <f t="shared" si="0"/>
        <v>0</v>
      </c>
      <c r="K29" s="93">
        <f t="shared" si="1"/>
        <v>0</v>
      </c>
      <c r="L29" s="127" t="str">
        <f t="shared" si="2"/>
        <v/>
      </c>
      <c r="M29" s="128" t="str">
        <f t="shared" si="3"/>
        <v/>
      </c>
      <c r="N29" s="11"/>
      <c r="O29" s="11"/>
      <c r="P29" s="14"/>
      <c r="Q29" s="13"/>
      <c r="R29" s="11"/>
      <c r="S29" s="12"/>
      <c r="T29" s="13"/>
      <c r="U29" s="12"/>
      <c r="V29" s="15"/>
      <c r="W29" s="39"/>
      <c r="X29" s="17"/>
      <c r="Y29" s="40"/>
      <c r="Z29" s="11"/>
      <c r="AA29" s="95"/>
      <c r="AB29" s="205"/>
      <c r="AC29" s="206"/>
      <c r="AD29" s="139">
        <f t="shared" si="7"/>
        <v>0</v>
      </c>
      <c r="AE29" s="273">
        <f t="shared" ref="AE29" si="36">SUM(AD29:AD33)</f>
        <v>0</v>
      </c>
      <c r="AG29" s="96">
        <f>IF(K29=0,0,(MAX($K$29:$K$33)*$B$7)*(K29/SUM($K$29:$K$33)))</f>
        <v>0</v>
      </c>
      <c r="AH29" s="44">
        <f t="shared" si="27"/>
        <v>0</v>
      </c>
      <c r="AI29" s="44">
        <f t="shared" si="28"/>
        <v>0</v>
      </c>
      <c r="AJ29" s="44">
        <f t="shared" si="29"/>
        <v>0</v>
      </c>
      <c r="AK29" s="44">
        <f t="shared" si="30"/>
        <v>0</v>
      </c>
      <c r="AL29" s="44">
        <f t="shared" si="31"/>
        <v>0</v>
      </c>
      <c r="AM29" s="203">
        <f t="shared" si="12"/>
        <v>0</v>
      </c>
      <c r="AO29" s="1" t="s">
        <v>137</v>
      </c>
      <c r="AP29" s="157">
        <f t="shared" si="33"/>
        <v>0</v>
      </c>
      <c r="AQ29" s="157">
        <f t="shared" si="34"/>
        <v>0</v>
      </c>
      <c r="AV29" s="202" t="b">
        <f t="shared" si="13"/>
        <v>0</v>
      </c>
      <c r="AX29" s="202" t="b">
        <f t="shared" si="4"/>
        <v>0</v>
      </c>
      <c r="AY29" s="202" t="b">
        <f t="shared" si="5"/>
        <v>0</v>
      </c>
      <c r="AZ29" s="202" t="b">
        <f t="shared" si="14"/>
        <v>0</v>
      </c>
      <c r="BB29" s="202">
        <f t="shared" si="6"/>
        <v>0</v>
      </c>
      <c r="BC29" s="202">
        <f>IF(AND(AZ29,AX29),I29-Keuzelijsten!$A$3+1,-3)</f>
        <v>-3</v>
      </c>
      <c r="BD29" s="202">
        <f>IF(AND(AZ29,AY29),Keuzelijsten!$B$5-H29+1,-2)</f>
        <v>-2</v>
      </c>
      <c r="BF29" s="202">
        <f>IF(AND(AV29,BB29=0),Keuzelijsten!$B$5-Keuzelijsten!$A$3+1,-4)</f>
        <v>-4</v>
      </c>
      <c r="BH29" s="202">
        <f t="shared" si="15"/>
        <v>0</v>
      </c>
    </row>
    <row r="30" spans="1:60" x14ac:dyDescent="0.25">
      <c r="A30" s="284"/>
      <c r="B30" s="287"/>
      <c r="C30" s="290"/>
      <c r="D30" s="2"/>
      <c r="E30" s="37"/>
      <c r="F30" s="38"/>
      <c r="G30" s="91"/>
      <c r="H30" s="164"/>
      <c r="I30" s="165"/>
      <c r="J30" s="92">
        <f t="shared" si="0"/>
        <v>0</v>
      </c>
      <c r="K30" s="93">
        <f t="shared" si="1"/>
        <v>0</v>
      </c>
      <c r="L30" s="127" t="str">
        <f t="shared" si="2"/>
        <v/>
      </c>
      <c r="M30" s="128" t="str">
        <f t="shared" si="3"/>
        <v/>
      </c>
      <c r="N30" s="11"/>
      <c r="O30" s="11"/>
      <c r="P30" s="14"/>
      <c r="Q30" s="13"/>
      <c r="R30" s="11"/>
      <c r="S30" s="12"/>
      <c r="T30" s="13"/>
      <c r="U30" s="12"/>
      <c r="V30" s="15"/>
      <c r="W30" s="39"/>
      <c r="X30" s="17"/>
      <c r="Y30" s="40"/>
      <c r="Z30" s="11"/>
      <c r="AA30" s="95"/>
      <c r="AB30" s="205"/>
      <c r="AC30" s="206"/>
      <c r="AD30" s="139">
        <f t="shared" si="7"/>
        <v>0</v>
      </c>
      <c r="AE30" s="273"/>
      <c r="AG30" s="96">
        <f t="shared" ref="AG30:AG32" si="37">IF(K30=0,0,(MAX($K$29:$K$33)*$B$7)*(K30/SUM($K$29:$K$33)))</f>
        <v>0</v>
      </c>
      <c r="AH30" s="44">
        <f t="shared" si="27"/>
        <v>0</v>
      </c>
      <c r="AI30" s="44">
        <f t="shared" si="28"/>
        <v>0</v>
      </c>
      <c r="AJ30" s="44">
        <f t="shared" si="29"/>
        <v>0</v>
      </c>
      <c r="AK30" s="44">
        <f t="shared" si="30"/>
        <v>0</v>
      </c>
      <c r="AL30" s="44">
        <f t="shared" si="31"/>
        <v>0</v>
      </c>
      <c r="AM30" s="203">
        <f t="shared" si="12"/>
        <v>0</v>
      </c>
      <c r="AO30" s="1" t="s">
        <v>138</v>
      </c>
      <c r="AP30" s="157">
        <f t="shared" si="33"/>
        <v>0</v>
      </c>
      <c r="AQ30" s="157">
        <f t="shared" si="34"/>
        <v>0</v>
      </c>
      <c r="AV30" s="202" t="b">
        <f t="shared" si="13"/>
        <v>0</v>
      </c>
      <c r="AX30" s="202" t="b">
        <f t="shared" si="4"/>
        <v>0</v>
      </c>
      <c r="AY30" s="202" t="b">
        <f t="shared" si="5"/>
        <v>0</v>
      </c>
      <c r="AZ30" s="202" t="b">
        <f t="shared" si="14"/>
        <v>0</v>
      </c>
      <c r="BB30" s="202">
        <f t="shared" si="6"/>
        <v>0</v>
      </c>
      <c r="BC30" s="202">
        <f>IF(AND(AZ30,AX30),I30-Keuzelijsten!$A$3+1,-3)</f>
        <v>-3</v>
      </c>
      <c r="BD30" s="202">
        <f>IF(AND(AZ30,AY30),Keuzelijsten!$B$5-H30+1,-2)</f>
        <v>-2</v>
      </c>
      <c r="BF30" s="202">
        <f>IF(AND(AV30,BB30=0),Keuzelijsten!$B$5-Keuzelijsten!$A$3+1,-4)</f>
        <v>-4</v>
      </c>
      <c r="BH30" s="202">
        <f t="shared" si="15"/>
        <v>0</v>
      </c>
    </row>
    <row r="31" spans="1:60" x14ac:dyDescent="0.25">
      <c r="A31" s="284"/>
      <c r="B31" s="287"/>
      <c r="C31" s="290"/>
      <c r="D31" s="2"/>
      <c r="E31" s="37"/>
      <c r="F31" s="38"/>
      <c r="G31" s="91"/>
      <c r="H31" s="164"/>
      <c r="I31" s="165"/>
      <c r="J31" s="92">
        <f t="shared" si="0"/>
        <v>0</v>
      </c>
      <c r="K31" s="93">
        <f t="shared" si="1"/>
        <v>0</v>
      </c>
      <c r="L31" s="127" t="str">
        <f t="shared" si="2"/>
        <v/>
      </c>
      <c r="M31" s="128" t="str">
        <f t="shared" si="3"/>
        <v/>
      </c>
      <c r="N31" s="11"/>
      <c r="O31" s="11"/>
      <c r="P31" s="14"/>
      <c r="Q31" s="13"/>
      <c r="R31" s="11"/>
      <c r="S31" s="12"/>
      <c r="T31" s="13"/>
      <c r="U31" s="12"/>
      <c r="V31" s="15"/>
      <c r="W31" s="39"/>
      <c r="X31" s="17"/>
      <c r="Y31" s="40"/>
      <c r="Z31" s="11"/>
      <c r="AA31" s="95"/>
      <c r="AB31" s="205"/>
      <c r="AC31" s="206"/>
      <c r="AD31" s="139">
        <f t="shared" si="7"/>
        <v>0</v>
      </c>
      <c r="AE31" s="273"/>
      <c r="AG31" s="96">
        <f t="shared" si="37"/>
        <v>0</v>
      </c>
      <c r="AH31" s="44">
        <f t="shared" si="27"/>
        <v>0</v>
      </c>
      <c r="AI31" s="44">
        <f t="shared" si="28"/>
        <v>0</v>
      </c>
      <c r="AJ31" s="44">
        <f t="shared" si="29"/>
        <v>0</v>
      </c>
      <c r="AK31" s="44">
        <f t="shared" si="30"/>
        <v>0</v>
      </c>
      <c r="AL31" s="44">
        <f t="shared" si="31"/>
        <v>0</v>
      </c>
      <c r="AM31" s="203">
        <f t="shared" si="12"/>
        <v>0</v>
      </c>
      <c r="AO31" s="1" t="s">
        <v>139</v>
      </c>
      <c r="AP31" s="157">
        <f t="shared" si="33"/>
        <v>0</v>
      </c>
      <c r="AQ31" s="157">
        <f t="shared" si="34"/>
        <v>0</v>
      </c>
      <c r="AV31" s="202" t="b">
        <f t="shared" si="13"/>
        <v>0</v>
      </c>
      <c r="AX31" s="202" t="b">
        <f t="shared" si="4"/>
        <v>0</v>
      </c>
      <c r="AY31" s="202" t="b">
        <f t="shared" si="5"/>
        <v>0</v>
      </c>
      <c r="AZ31" s="202" t="b">
        <f t="shared" si="14"/>
        <v>0</v>
      </c>
      <c r="BB31" s="202">
        <f t="shared" si="6"/>
        <v>0</v>
      </c>
      <c r="BC31" s="202">
        <f>IF(AND(AZ31,AX31),I31-Keuzelijsten!$A$3+1,-3)</f>
        <v>-3</v>
      </c>
      <c r="BD31" s="202">
        <f>IF(AND(AZ31,AY31),Keuzelijsten!$B$5-H31+1,-2)</f>
        <v>-2</v>
      </c>
      <c r="BF31" s="202">
        <f>IF(AND(AV31,BB31=0),Keuzelijsten!$B$5-Keuzelijsten!$A$3+1,-4)</f>
        <v>-4</v>
      </c>
      <c r="BH31" s="202">
        <f t="shared" si="15"/>
        <v>0</v>
      </c>
    </row>
    <row r="32" spans="1:60" x14ac:dyDescent="0.25">
      <c r="A32" s="285"/>
      <c r="B32" s="288"/>
      <c r="C32" s="291"/>
      <c r="D32" s="5"/>
      <c r="E32" s="31"/>
      <c r="F32" s="41"/>
      <c r="G32" s="97" t="str">
        <f t="shared" ref="G32:G34" si="38">IF(ISBLANK(F32),"",($G$7-F32)/365.25)</f>
        <v/>
      </c>
      <c r="H32" s="164"/>
      <c r="I32" s="165"/>
      <c r="J32" s="98">
        <f t="shared" si="0"/>
        <v>0</v>
      </c>
      <c r="K32" s="99">
        <f t="shared" si="1"/>
        <v>0</v>
      </c>
      <c r="L32" s="129" t="str">
        <f t="shared" si="2"/>
        <v/>
      </c>
      <c r="M32" s="130" t="str">
        <f t="shared" si="3"/>
        <v/>
      </c>
      <c r="N32" s="18"/>
      <c r="O32" s="18"/>
      <c r="P32" s="21"/>
      <c r="Q32" s="20"/>
      <c r="R32" s="18"/>
      <c r="S32" s="19"/>
      <c r="T32" s="20"/>
      <c r="U32" s="19"/>
      <c r="V32" s="22"/>
      <c r="W32" s="32"/>
      <c r="X32" s="23"/>
      <c r="Y32" s="33"/>
      <c r="Z32" s="18"/>
      <c r="AA32" s="102"/>
      <c r="AB32" s="205"/>
      <c r="AC32" s="206"/>
      <c r="AD32" s="140">
        <f t="shared" si="7"/>
        <v>0</v>
      </c>
      <c r="AE32" s="274"/>
      <c r="AG32" s="96">
        <f t="shared" si="37"/>
        <v>0</v>
      </c>
      <c r="AH32" s="44">
        <f t="shared" si="27"/>
        <v>0</v>
      </c>
      <c r="AI32" s="44">
        <f t="shared" si="28"/>
        <v>0</v>
      </c>
      <c r="AJ32" s="44">
        <f t="shared" si="29"/>
        <v>0</v>
      </c>
      <c r="AK32" s="44">
        <f t="shared" si="30"/>
        <v>0</v>
      </c>
      <c r="AL32" s="44">
        <f t="shared" si="31"/>
        <v>0</v>
      </c>
      <c r="AM32" s="203">
        <f t="shared" si="12"/>
        <v>0</v>
      </c>
      <c r="AO32" s="112"/>
      <c r="AP32" s="143"/>
      <c r="AQ32" s="116">
        <f>SUM(AQ25:AQ31)</f>
        <v>0</v>
      </c>
      <c r="AV32" s="202" t="b">
        <f t="shared" si="13"/>
        <v>0</v>
      </c>
      <c r="AX32" s="202" t="b">
        <f t="shared" si="4"/>
        <v>0</v>
      </c>
      <c r="AY32" s="202" t="b">
        <f t="shared" si="5"/>
        <v>0</v>
      </c>
      <c r="AZ32" s="202" t="b">
        <f t="shared" si="14"/>
        <v>0</v>
      </c>
      <c r="BB32" s="202">
        <f t="shared" si="6"/>
        <v>0</v>
      </c>
      <c r="BC32" s="202">
        <f>IF(AND(AZ32,AX32),I32-Keuzelijsten!$A$3+1,-3)</f>
        <v>-3</v>
      </c>
      <c r="BD32" s="202">
        <f>IF(AND(AZ32,AY32),Keuzelijsten!$B$5-H32+1,-2)</f>
        <v>-2</v>
      </c>
      <c r="BF32" s="202">
        <f>IF(AND(AV32,BB32=0),Keuzelijsten!$B$5-Keuzelijsten!$A$3+1,-4)</f>
        <v>-4</v>
      </c>
      <c r="BH32" s="202">
        <f t="shared" si="15"/>
        <v>0</v>
      </c>
    </row>
    <row r="33" spans="1:60" ht="15.75" thickBot="1" x14ac:dyDescent="0.3">
      <c r="A33" s="286"/>
      <c r="B33" s="289"/>
      <c r="C33" s="292"/>
      <c r="D33" s="8"/>
      <c r="E33" s="34"/>
      <c r="F33" s="42"/>
      <c r="G33" s="103" t="str">
        <f t="shared" si="38"/>
        <v/>
      </c>
      <c r="H33" s="166"/>
      <c r="I33" s="167"/>
      <c r="J33" s="104">
        <f t="shared" si="0"/>
        <v>0</v>
      </c>
      <c r="K33" s="105">
        <f t="shared" si="1"/>
        <v>0</v>
      </c>
      <c r="L33" s="131" t="str">
        <f t="shared" si="2"/>
        <v/>
      </c>
      <c r="M33" s="132" t="str">
        <f t="shared" si="3"/>
        <v/>
      </c>
      <c r="N33" s="24"/>
      <c r="O33" s="24"/>
      <c r="P33" s="27"/>
      <c r="Q33" s="26"/>
      <c r="R33" s="24"/>
      <c r="S33" s="25"/>
      <c r="T33" s="26"/>
      <c r="U33" s="25"/>
      <c r="V33" s="28"/>
      <c r="W33" s="35"/>
      <c r="X33" s="30"/>
      <c r="Y33" s="36"/>
      <c r="Z33" s="24"/>
      <c r="AA33" s="88"/>
      <c r="AB33" s="209"/>
      <c r="AC33" s="210"/>
      <c r="AD33" s="141">
        <f t="shared" si="7"/>
        <v>0</v>
      </c>
      <c r="AE33" s="275"/>
      <c r="AG33" s="96">
        <f>IF(K33=0,0,(MAX($K$29:$K$33)*$B$7)*(K33/SUM($K$29:$K$33)))</f>
        <v>0</v>
      </c>
      <c r="AH33" s="44">
        <f t="shared" si="27"/>
        <v>0</v>
      </c>
      <c r="AI33" s="44">
        <f t="shared" si="28"/>
        <v>0</v>
      </c>
      <c r="AJ33" s="44">
        <f t="shared" si="29"/>
        <v>0</v>
      </c>
      <c r="AK33" s="44">
        <f t="shared" si="30"/>
        <v>0</v>
      </c>
      <c r="AL33" s="44">
        <f t="shared" si="31"/>
        <v>0</v>
      </c>
      <c r="AM33" s="203">
        <f t="shared" si="12"/>
        <v>0</v>
      </c>
      <c r="AV33" s="202" t="b">
        <f t="shared" si="13"/>
        <v>0</v>
      </c>
      <c r="AX33" s="202" t="b">
        <f t="shared" si="4"/>
        <v>0</v>
      </c>
      <c r="AY33" s="202" t="b">
        <f t="shared" si="5"/>
        <v>0</v>
      </c>
      <c r="AZ33" s="202" t="b">
        <f t="shared" si="14"/>
        <v>0</v>
      </c>
      <c r="BB33" s="202">
        <f t="shared" si="6"/>
        <v>0</v>
      </c>
      <c r="BC33" s="202">
        <f>IF(AND(AZ33,AX33),I33-Keuzelijsten!$A$3+1,-3)</f>
        <v>-3</v>
      </c>
      <c r="BD33" s="202">
        <f>IF(AND(AZ33,AY33),Keuzelijsten!$B$5-H33+1,-2)</f>
        <v>-2</v>
      </c>
      <c r="BF33" s="202">
        <f>IF(AND(AV33,BB33=0),Keuzelijsten!$B$5-Keuzelijsten!$A$3+1,-4)</f>
        <v>-4</v>
      </c>
      <c r="BH33" s="202">
        <f t="shared" si="15"/>
        <v>0</v>
      </c>
    </row>
    <row r="34" spans="1:60" x14ac:dyDescent="0.25">
      <c r="A34" s="284">
        <v>6</v>
      </c>
      <c r="B34" s="287" t="s">
        <v>49</v>
      </c>
      <c r="C34" s="290">
        <f>COUNTA(D34:D38)</f>
        <v>0</v>
      </c>
      <c r="D34" s="2"/>
      <c r="E34" s="37"/>
      <c r="F34" s="38"/>
      <c r="G34" s="91" t="str">
        <f t="shared" si="38"/>
        <v/>
      </c>
      <c r="H34" s="164"/>
      <c r="I34" s="165"/>
      <c r="J34" s="92">
        <f t="shared" si="0"/>
        <v>0</v>
      </c>
      <c r="K34" s="93">
        <f t="shared" si="1"/>
        <v>0</v>
      </c>
      <c r="L34" s="127" t="str">
        <f t="shared" si="2"/>
        <v/>
      </c>
      <c r="M34" s="128" t="str">
        <f t="shared" si="3"/>
        <v/>
      </c>
      <c r="N34" s="11"/>
      <c r="O34" s="11"/>
      <c r="P34" s="14"/>
      <c r="Q34" s="13"/>
      <c r="R34" s="11"/>
      <c r="S34" s="12"/>
      <c r="T34" s="13"/>
      <c r="U34" s="12"/>
      <c r="V34" s="15"/>
      <c r="W34" s="39"/>
      <c r="X34" s="17"/>
      <c r="Y34" s="40"/>
      <c r="Z34" s="11"/>
      <c r="AA34" s="95"/>
      <c r="AB34" s="205"/>
      <c r="AC34" s="206"/>
      <c r="AD34" s="139">
        <f t="shared" si="7"/>
        <v>0</v>
      </c>
      <c r="AE34" s="273">
        <f t="shared" ref="AE34" si="39">SUM(AD34:AD38)</f>
        <v>0</v>
      </c>
      <c r="AG34" s="96">
        <f>IF(K34=0,0,(MAX($K$34:$K$38)*$B$7)*(K34/SUM($K$34:$K$38)))</f>
        <v>0</v>
      </c>
      <c r="AH34" s="44">
        <f t="shared" si="27"/>
        <v>0</v>
      </c>
      <c r="AI34" s="44">
        <f t="shared" si="28"/>
        <v>0</v>
      </c>
      <c r="AJ34" s="44">
        <f t="shared" si="29"/>
        <v>0</v>
      </c>
      <c r="AK34" s="44">
        <f t="shared" si="30"/>
        <v>0</v>
      </c>
      <c r="AL34" s="44">
        <f t="shared" si="31"/>
        <v>0</v>
      </c>
      <c r="AM34" s="203">
        <f t="shared" si="12"/>
        <v>0</v>
      </c>
      <c r="AV34" s="202" t="b">
        <f t="shared" si="13"/>
        <v>0</v>
      </c>
      <c r="AX34" s="202" t="b">
        <f t="shared" si="4"/>
        <v>0</v>
      </c>
      <c r="AY34" s="202" t="b">
        <f t="shared" si="5"/>
        <v>0</v>
      </c>
      <c r="AZ34" s="202" t="b">
        <f t="shared" si="14"/>
        <v>0</v>
      </c>
      <c r="BB34" s="202">
        <f t="shared" si="6"/>
        <v>0</v>
      </c>
      <c r="BC34" s="202">
        <f>IF(AND(AZ34,AX34),I34-Keuzelijsten!$A$3+1,-3)</f>
        <v>-3</v>
      </c>
      <c r="BD34" s="202">
        <f>IF(AND(AZ34,AY34),Keuzelijsten!$B$5-H34+1,-2)</f>
        <v>-2</v>
      </c>
      <c r="BF34" s="202">
        <f>IF(AND(AV34,BB34=0),Keuzelijsten!$B$5-Keuzelijsten!$A$3+1,-4)</f>
        <v>-4</v>
      </c>
      <c r="BH34" s="202">
        <f t="shared" si="15"/>
        <v>0</v>
      </c>
    </row>
    <row r="35" spans="1:60" x14ac:dyDescent="0.25">
      <c r="A35" s="284"/>
      <c r="B35" s="287"/>
      <c r="C35" s="290"/>
      <c r="D35" s="2"/>
      <c r="E35" s="37"/>
      <c r="F35" s="38"/>
      <c r="G35" s="91"/>
      <c r="H35" s="164"/>
      <c r="I35" s="165"/>
      <c r="J35" s="92">
        <f t="shared" si="0"/>
        <v>0</v>
      </c>
      <c r="K35" s="93">
        <f t="shared" si="1"/>
        <v>0</v>
      </c>
      <c r="L35" s="127" t="str">
        <f t="shared" si="2"/>
        <v/>
      </c>
      <c r="M35" s="128" t="str">
        <f t="shared" si="3"/>
        <v/>
      </c>
      <c r="N35" s="11"/>
      <c r="O35" s="11"/>
      <c r="P35" s="14"/>
      <c r="Q35" s="13"/>
      <c r="R35" s="11"/>
      <c r="S35" s="12"/>
      <c r="T35" s="13"/>
      <c r="U35" s="12"/>
      <c r="V35" s="15"/>
      <c r="W35" s="39"/>
      <c r="X35" s="17"/>
      <c r="Y35" s="40"/>
      <c r="Z35" s="11"/>
      <c r="AA35" s="95"/>
      <c r="AB35" s="205"/>
      <c r="AC35" s="206"/>
      <c r="AD35" s="139">
        <f t="shared" si="7"/>
        <v>0</v>
      </c>
      <c r="AE35" s="273"/>
      <c r="AG35" s="96">
        <f t="shared" ref="AG35:AG38" si="40">IF(K35=0,0,(MAX($K$34:$K$38)*$B$7)*(K35/SUM($K$34:$K$38)))</f>
        <v>0</v>
      </c>
      <c r="AH35" s="44">
        <f t="shared" si="27"/>
        <v>0</v>
      </c>
      <c r="AI35" s="44">
        <f t="shared" si="28"/>
        <v>0</v>
      </c>
      <c r="AJ35" s="44">
        <f t="shared" si="29"/>
        <v>0</v>
      </c>
      <c r="AK35" s="44">
        <f t="shared" si="30"/>
        <v>0</v>
      </c>
      <c r="AL35" s="44">
        <f t="shared" si="31"/>
        <v>0</v>
      </c>
      <c r="AM35" s="203">
        <f t="shared" si="12"/>
        <v>0</v>
      </c>
      <c r="AV35" s="202" t="b">
        <f t="shared" si="13"/>
        <v>0</v>
      </c>
      <c r="AX35" s="202" t="b">
        <f t="shared" si="4"/>
        <v>0</v>
      </c>
      <c r="AY35" s="202" t="b">
        <f t="shared" si="5"/>
        <v>0</v>
      </c>
      <c r="AZ35" s="202" t="b">
        <f t="shared" si="14"/>
        <v>0</v>
      </c>
      <c r="BB35" s="202">
        <f t="shared" si="6"/>
        <v>0</v>
      </c>
      <c r="BC35" s="202">
        <f>IF(AND(AZ35,AX35),I35-Keuzelijsten!$A$3+1,-3)</f>
        <v>-3</v>
      </c>
      <c r="BD35" s="202">
        <f>IF(AND(AZ35,AY35),Keuzelijsten!$B$5-H35+1,-2)</f>
        <v>-2</v>
      </c>
      <c r="BF35" s="202">
        <f>IF(AND(AV35,BB35=0),Keuzelijsten!$B$5-Keuzelijsten!$A$3+1,-4)</f>
        <v>-4</v>
      </c>
      <c r="BH35" s="202">
        <f t="shared" si="15"/>
        <v>0</v>
      </c>
    </row>
    <row r="36" spans="1:60" x14ac:dyDescent="0.25">
      <c r="A36" s="284"/>
      <c r="B36" s="287"/>
      <c r="C36" s="290"/>
      <c r="D36" s="2"/>
      <c r="E36" s="37"/>
      <c r="F36" s="38"/>
      <c r="G36" s="91"/>
      <c r="H36" s="164"/>
      <c r="I36" s="165"/>
      <c r="J36" s="92">
        <f t="shared" si="0"/>
        <v>0</v>
      </c>
      <c r="K36" s="93">
        <f t="shared" si="1"/>
        <v>0</v>
      </c>
      <c r="L36" s="127" t="str">
        <f t="shared" si="2"/>
        <v/>
      </c>
      <c r="M36" s="128" t="str">
        <f t="shared" si="3"/>
        <v/>
      </c>
      <c r="N36" s="11"/>
      <c r="O36" s="11"/>
      <c r="P36" s="14"/>
      <c r="Q36" s="13"/>
      <c r="R36" s="11"/>
      <c r="S36" s="12"/>
      <c r="T36" s="13"/>
      <c r="U36" s="12"/>
      <c r="V36" s="15"/>
      <c r="W36" s="39"/>
      <c r="X36" s="17"/>
      <c r="Y36" s="40"/>
      <c r="Z36" s="11"/>
      <c r="AA36" s="95"/>
      <c r="AB36" s="205"/>
      <c r="AC36" s="206"/>
      <c r="AD36" s="139">
        <f t="shared" si="7"/>
        <v>0</v>
      </c>
      <c r="AE36" s="273"/>
      <c r="AG36" s="96">
        <f t="shared" si="40"/>
        <v>0</v>
      </c>
      <c r="AH36" s="44">
        <f t="shared" si="27"/>
        <v>0</v>
      </c>
      <c r="AI36" s="44">
        <f t="shared" si="28"/>
        <v>0</v>
      </c>
      <c r="AJ36" s="44">
        <f t="shared" si="29"/>
        <v>0</v>
      </c>
      <c r="AK36" s="44">
        <f t="shared" si="30"/>
        <v>0</v>
      </c>
      <c r="AL36" s="44">
        <f t="shared" si="31"/>
        <v>0</v>
      </c>
      <c r="AM36" s="203">
        <f t="shared" si="12"/>
        <v>0</v>
      </c>
      <c r="AV36" s="202" t="b">
        <f t="shared" si="13"/>
        <v>0</v>
      </c>
      <c r="AX36" s="202" t="b">
        <f t="shared" si="4"/>
        <v>0</v>
      </c>
      <c r="AY36" s="202" t="b">
        <f t="shared" si="5"/>
        <v>0</v>
      </c>
      <c r="AZ36" s="202" t="b">
        <f t="shared" si="14"/>
        <v>0</v>
      </c>
      <c r="BB36" s="202">
        <f t="shared" si="6"/>
        <v>0</v>
      </c>
      <c r="BC36" s="202">
        <f>IF(AND(AZ36,AX36),I36-Keuzelijsten!$A$3+1,-3)</f>
        <v>-3</v>
      </c>
      <c r="BD36" s="202">
        <f>IF(AND(AZ36,AY36),Keuzelijsten!$B$5-H36+1,-2)</f>
        <v>-2</v>
      </c>
      <c r="BF36" s="202">
        <f>IF(AND(AV36,BB36=0),Keuzelijsten!$B$5-Keuzelijsten!$A$3+1,-4)</f>
        <v>-4</v>
      </c>
      <c r="BH36" s="202">
        <f t="shared" si="15"/>
        <v>0</v>
      </c>
    </row>
    <row r="37" spans="1:60" x14ac:dyDescent="0.25">
      <c r="A37" s="285"/>
      <c r="B37" s="288"/>
      <c r="C37" s="291"/>
      <c r="D37" s="5"/>
      <c r="E37" s="31"/>
      <c r="F37" s="41"/>
      <c r="G37" s="97" t="str">
        <f t="shared" ref="G37:G39" si="41">IF(ISBLANK(F37),"",($G$7-F37)/365.25)</f>
        <v/>
      </c>
      <c r="H37" s="164"/>
      <c r="I37" s="165"/>
      <c r="J37" s="98">
        <f t="shared" si="0"/>
        <v>0</v>
      </c>
      <c r="K37" s="99">
        <f t="shared" si="1"/>
        <v>0</v>
      </c>
      <c r="L37" s="129" t="str">
        <f t="shared" si="2"/>
        <v/>
      </c>
      <c r="M37" s="130" t="str">
        <f t="shared" si="3"/>
        <v/>
      </c>
      <c r="N37" s="18"/>
      <c r="O37" s="18"/>
      <c r="P37" s="21"/>
      <c r="Q37" s="20"/>
      <c r="R37" s="18"/>
      <c r="S37" s="19"/>
      <c r="T37" s="20"/>
      <c r="U37" s="19"/>
      <c r="V37" s="22"/>
      <c r="W37" s="32"/>
      <c r="X37" s="23"/>
      <c r="Y37" s="33"/>
      <c r="Z37" s="18"/>
      <c r="AA37" s="102"/>
      <c r="AB37" s="205"/>
      <c r="AC37" s="206"/>
      <c r="AD37" s="140">
        <f t="shared" si="7"/>
        <v>0</v>
      </c>
      <c r="AE37" s="274"/>
      <c r="AG37" s="96">
        <f t="shared" si="40"/>
        <v>0</v>
      </c>
      <c r="AH37" s="44">
        <f t="shared" si="27"/>
        <v>0</v>
      </c>
      <c r="AI37" s="44">
        <f t="shared" si="28"/>
        <v>0</v>
      </c>
      <c r="AJ37" s="44">
        <f t="shared" si="29"/>
        <v>0</v>
      </c>
      <c r="AK37" s="44">
        <f t="shared" si="30"/>
        <v>0</v>
      </c>
      <c r="AL37" s="44">
        <f t="shared" si="31"/>
        <v>0</v>
      </c>
      <c r="AM37" s="203">
        <f t="shared" si="12"/>
        <v>0</v>
      </c>
      <c r="AV37" s="202" t="b">
        <f t="shared" si="13"/>
        <v>0</v>
      </c>
      <c r="AX37" s="202" t="b">
        <f t="shared" si="4"/>
        <v>0</v>
      </c>
      <c r="AY37" s="202" t="b">
        <f t="shared" si="5"/>
        <v>0</v>
      </c>
      <c r="AZ37" s="202" t="b">
        <f t="shared" si="14"/>
        <v>0</v>
      </c>
      <c r="BB37" s="202">
        <f t="shared" si="6"/>
        <v>0</v>
      </c>
      <c r="BC37" s="202">
        <f>IF(AND(AZ37,AX37),I37-Keuzelijsten!$A$3+1,-3)</f>
        <v>-3</v>
      </c>
      <c r="BD37" s="202">
        <f>IF(AND(AZ37,AY37),Keuzelijsten!$B$5-H37+1,-2)</f>
        <v>-2</v>
      </c>
      <c r="BF37" s="202">
        <f>IF(AND(AV37,BB37=0),Keuzelijsten!$B$5-Keuzelijsten!$A$3+1,-4)</f>
        <v>-4</v>
      </c>
      <c r="BH37" s="202">
        <f t="shared" si="15"/>
        <v>0</v>
      </c>
    </row>
    <row r="38" spans="1:60" ht="15.75" thickBot="1" x14ac:dyDescent="0.3">
      <c r="A38" s="286"/>
      <c r="B38" s="289"/>
      <c r="C38" s="292"/>
      <c r="D38" s="8"/>
      <c r="E38" s="34"/>
      <c r="F38" s="42"/>
      <c r="G38" s="103" t="str">
        <f t="shared" si="41"/>
        <v/>
      </c>
      <c r="H38" s="166"/>
      <c r="I38" s="167"/>
      <c r="J38" s="104">
        <f t="shared" si="0"/>
        <v>0</v>
      </c>
      <c r="K38" s="105">
        <f t="shared" si="1"/>
        <v>0</v>
      </c>
      <c r="L38" s="131" t="str">
        <f t="shared" si="2"/>
        <v/>
      </c>
      <c r="M38" s="132" t="str">
        <f t="shared" si="3"/>
        <v/>
      </c>
      <c r="N38" s="24"/>
      <c r="O38" s="24"/>
      <c r="P38" s="27"/>
      <c r="Q38" s="26"/>
      <c r="R38" s="24"/>
      <c r="S38" s="25"/>
      <c r="T38" s="26"/>
      <c r="U38" s="25"/>
      <c r="V38" s="28"/>
      <c r="W38" s="35"/>
      <c r="X38" s="30"/>
      <c r="Y38" s="36"/>
      <c r="Z38" s="24"/>
      <c r="AA38" s="88"/>
      <c r="AB38" s="209"/>
      <c r="AC38" s="210"/>
      <c r="AD38" s="141">
        <f t="shared" si="7"/>
        <v>0</v>
      </c>
      <c r="AE38" s="275"/>
      <c r="AG38" s="96">
        <f t="shared" si="40"/>
        <v>0</v>
      </c>
      <c r="AH38" s="44">
        <f t="shared" si="27"/>
        <v>0</v>
      </c>
      <c r="AI38" s="44">
        <f t="shared" si="28"/>
        <v>0</v>
      </c>
      <c r="AJ38" s="44">
        <f t="shared" si="29"/>
        <v>0</v>
      </c>
      <c r="AK38" s="44">
        <f t="shared" si="30"/>
        <v>0</v>
      </c>
      <c r="AL38" s="44">
        <f t="shared" si="31"/>
        <v>0</v>
      </c>
      <c r="AM38" s="203">
        <f t="shared" si="12"/>
        <v>0</v>
      </c>
      <c r="AV38" s="202" t="b">
        <f t="shared" si="13"/>
        <v>0</v>
      </c>
      <c r="AX38" s="202" t="b">
        <f t="shared" si="4"/>
        <v>0</v>
      </c>
      <c r="AY38" s="202" t="b">
        <f t="shared" si="5"/>
        <v>0</v>
      </c>
      <c r="AZ38" s="202" t="b">
        <f t="shared" si="14"/>
        <v>0</v>
      </c>
      <c r="BB38" s="202">
        <f t="shared" si="6"/>
        <v>0</v>
      </c>
      <c r="BC38" s="202">
        <f>IF(AND(AZ38,AX38),I38-Keuzelijsten!$A$3+1,-3)</f>
        <v>-3</v>
      </c>
      <c r="BD38" s="202">
        <f>IF(AND(AZ38,AY38),Keuzelijsten!$B$5-H38+1,-2)</f>
        <v>-2</v>
      </c>
      <c r="BF38" s="202">
        <f>IF(AND(AV38,BB38=0),Keuzelijsten!$B$5-Keuzelijsten!$A$3+1,-4)</f>
        <v>-4</v>
      </c>
      <c r="BH38" s="202">
        <f t="shared" si="15"/>
        <v>0</v>
      </c>
    </row>
    <row r="39" spans="1:60" x14ac:dyDescent="0.25">
      <c r="A39" s="284">
        <v>7</v>
      </c>
      <c r="B39" s="287" t="s">
        <v>49</v>
      </c>
      <c r="C39" s="290">
        <f>COUNTA(D39:D43)</f>
        <v>0</v>
      </c>
      <c r="D39" s="2"/>
      <c r="E39" s="37"/>
      <c r="F39" s="38"/>
      <c r="G39" s="91" t="str">
        <f t="shared" si="41"/>
        <v/>
      </c>
      <c r="H39" s="164"/>
      <c r="I39" s="165"/>
      <c r="J39" s="92">
        <f t="shared" si="0"/>
        <v>0</v>
      </c>
      <c r="K39" s="93">
        <f t="shared" si="1"/>
        <v>0</v>
      </c>
      <c r="L39" s="127" t="str">
        <f t="shared" si="2"/>
        <v/>
      </c>
      <c r="M39" s="128" t="str">
        <f t="shared" si="3"/>
        <v/>
      </c>
      <c r="N39" s="11"/>
      <c r="O39" s="11"/>
      <c r="P39" s="14"/>
      <c r="Q39" s="13"/>
      <c r="R39" s="11"/>
      <c r="S39" s="12"/>
      <c r="T39" s="13"/>
      <c r="U39" s="12"/>
      <c r="V39" s="15"/>
      <c r="W39" s="39"/>
      <c r="X39" s="17"/>
      <c r="Y39" s="40"/>
      <c r="Z39" s="11"/>
      <c r="AA39" s="95"/>
      <c r="AB39" s="205"/>
      <c r="AC39" s="206"/>
      <c r="AD39" s="139">
        <f t="shared" si="7"/>
        <v>0</v>
      </c>
      <c r="AE39" s="273">
        <f t="shared" ref="AE39" si="42">SUM(AD39:AD43)</f>
        <v>0</v>
      </c>
      <c r="AG39" s="96">
        <f>IF(K39=0,0,(MAX($K$39:$K$43)*$B$7)*(K39/SUM($K$39:$K$43)))</f>
        <v>0</v>
      </c>
      <c r="AH39" s="44">
        <f t="shared" si="27"/>
        <v>0</v>
      </c>
      <c r="AI39" s="44">
        <f t="shared" si="28"/>
        <v>0</v>
      </c>
      <c r="AJ39" s="44">
        <f t="shared" si="29"/>
        <v>0</v>
      </c>
      <c r="AK39" s="44">
        <f t="shared" si="30"/>
        <v>0</v>
      </c>
      <c r="AL39" s="44">
        <f t="shared" si="31"/>
        <v>0</v>
      </c>
      <c r="AM39" s="203">
        <f t="shared" si="12"/>
        <v>0</v>
      </c>
      <c r="AV39" s="202" t="b">
        <f t="shared" si="13"/>
        <v>0</v>
      </c>
      <c r="AX39" s="202" t="b">
        <f t="shared" si="4"/>
        <v>0</v>
      </c>
      <c r="AY39" s="202" t="b">
        <f t="shared" si="5"/>
        <v>0</v>
      </c>
      <c r="AZ39" s="202" t="b">
        <f t="shared" si="14"/>
        <v>0</v>
      </c>
      <c r="BB39" s="202">
        <f t="shared" si="6"/>
        <v>0</v>
      </c>
      <c r="BC39" s="202">
        <f>IF(AND(AZ39,AX39),I39-Keuzelijsten!$A$3+1,-3)</f>
        <v>-3</v>
      </c>
      <c r="BD39" s="202">
        <f>IF(AND(AZ39,AY39),Keuzelijsten!$B$5-H39+1,-2)</f>
        <v>-2</v>
      </c>
      <c r="BF39" s="202">
        <f>IF(AND(AV39,BB39=0),Keuzelijsten!$B$5-Keuzelijsten!$A$3+1,-4)</f>
        <v>-4</v>
      </c>
      <c r="BH39" s="202">
        <f t="shared" si="15"/>
        <v>0</v>
      </c>
    </row>
    <row r="40" spans="1:60" x14ac:dyDescent="0.25">
      <c r="A40" s="284"/>
      <c r="B40" s="287"/>
      <c r="C40" s="290"/>
      <c r="D40" s="2"/>
      <c r="E40" s="37"/>
      <c r="F40" s="38"/>
      <c r="G40" s="91"/>
      <c r="H40" s="164"/>
      <c r="I40" s="165"/>
      <c r="J40" s="92">
        <f t="shared" si="0"/>
        <v>0</v>
      </c>
      <c r="K40" s="93">
        <f t="shared" si="1"/>
        <v>0</v>
      </c>
      <c r="L40" s="127" t="str">
        <f t="shared" si="2"/>
        <v/>
      </c>
      <c r="M40" s="128" t="str">
        <f t="shared" si="3"/>
        <v/>
      </c>
      <c r="N40" s="11"/>
      <c r="O40" s="11"/>
      <c r="P40" s="14"/>
      <c r="Q40" s="13"/>
      <c r="R40" s="11"/>
      <c r="S40" s="12"/>
      <c r="T40" s="13"/>
      <c r="U40" s="12"/>
      <c r="V40" s="15"/>
      <c r="W40" s="39"/>
      <c r="X40" s="17"/>
      <c r="Y40" s="40"/>
      <c r="Z40" s="11"/>
      <c r="AA40" s="95"/>
      <c r="AB40" s="205"/>
      <c r="AC40" s="206"/>
      <c r="AD40" s="139">
        <f t="shared" si="7"/>
        <v>0</v>
      </c>
      <c r="AE40" s="273"/>
      <c r="AG40" s="96">
        <f t="shared" ref="AG40:AG42" si="43">IF(K40=0,0,(MAX($K$39:$K$43)*$B$7)*(K40/SUM($K$39:$K$43)))</f>
        <v>0</v>
      </c>
      <c r="AH40" s="44">
        <f t="shared" si="27"/>
        <v>0</v>
      </c>
      <c r="AI40" s="44">
        <f t="shared" si="28"/>
        <v>0</v>
      </c>
      <c r="AJ40" s="44">
        <f t="shared" si="29"/>
        <v>0</v>
      </c>
      <c r="AK40" s="44">
        <f t="shared" si="30"/>
        <v>0</v>
      </c>
      <c r="AL40" s="44">
        <f t="shared" si="31"/>
        <v>0</v>
      </c>
      <c r="AM40" s="203">
        <f t="shared" si="12"/>
        <v>0</v>
      </c>
      <c r="AV40" s="202" t="b">
        <f t="shared" si="13"/>
        <v>0</v>
      </c>
      <c r="AX40" s="202" t="b">
        <f t="shared" si="4"/>
        <v>0</v>
      </c>
      <c r="AY40" s="202" t="b">
        <f t="shared" si="5"/>
        <v>0</v>
      </c>
      <c r="AZ40" s="202" t="b">
        <f t="shared" si="14"/>
        <v>0</v>
      </c>
      <c r="BB40" s="202">
        <f t="shared" si="6"/>
        <v>0</v>
      </c>
      <c r="BC40" s="202">
        <f>IF(AND(AZ40,AX40),I40-Keuzelijsten!$A$3+1,-3)</f>
        <v>-3</v>
      </c>
      <c r="BD40" s="202">
        <f>IF(AND(AZ40,AY40),Keuzelijsten!$B$5-H40+1,-2)</f>
        <v>-2</v>
      </c>
      <c r="BF40" s="202">
        <f>IF(AND(AV40,BB40=0),Keuzelijsten!$B$5-Keuzelijsten!$A$3+1,-4)</f>
        <v>-4</v>
      </c>
      <c r="BH40" s="202">
        <f t="shared" si="15"/>
        <v>0</v>
      </c>
    </row>
    <row r="41" spans="1:60" x14ac:dyDescent="0.25">
      <c r="A41" s="284"/>
      <c r="B41" s="287"/>
      <c r="C41" s="290"/>
      <c r="D41" s="2"/>
      <c r="E41" s="37"/>
      <c r="F41" s="38"/>
      <c r="G41" s="91"/>
      <c r="H41" s="164"/>
      <c r="I41" s="165"/>
      <c r="J41" s="92">
        <f t="shared" si="0"/>
        <v>0</v>
      </c>
      <c r="K41" s="93">
        <f t="shared" si="1"/>
        <v>0</v>
      </c>
      <c r="L41" s="127" t="str">
        <f t="shared" ref="L41:L72" si="44">IF((OR(NOT(ISBLANK(D41)),NOT(ISBLANK(E41)))),"X","")</f>
        <v/>
      </c>
      <c r="M41" s="128" t="str">
        <f t="shared" ref="M41:M72" si="45">IF((OR(NOT(ISBLANK(D41)),NOT(ISBLANK(E41)))),"X","")</f>
        <v/>
      </c>
      <c r="N41" s="11"/>
      <c r="O41" s="11"/>
      <c r="P41" s="14"/>
      <c r="Q41" s="13"/>
      <c r="R41" s="11"/>
      <c r="S41" s="12"/>
      <c r="T41" s="13"/>
      <c r="U41" s="12"/>
      <c r="V41" s="15"/>
      <c r="W41" s="39"/>
      <c r="X41" s="17"/>
      <c r="Y41" s="40"/>
      <c r="Z41" s="11"/>
      <c r="AA41" s="95"/>
      <c r="AB41" s="205"/>
      <c r="AC41" s="206"/>
      <c r="AD41" s="139">
        <f t="shared" si="7"/>
        <v>0</v>
      </c>
      <c r="AE41" s="273"/>
      <c r="AG41" s="96">
        <f t="shared" si="43"/>
        <v>0</v>
      </c>
      <c r="AH41" s="44">
        <f t="shared" si="27"/>
        <v>0</v>
      </c>
      <c r="AI41" s="44">
        <f t="shared" si="28"/>
        <v>0</v>
      </c>
      <c r="AJ41" s="44">
        <f t="shared" si="29"/>
        <v>0</v>
      </c>
      <c r="AK41" s="44">
        <f t="shared" si="30"/>
        <v>0</v>
      </c>
      <c r="AL41" s="44">
        <f t="shared" si="31"/>
        <v>0</v>
      </c>
      <c r="AM41" s="203">
        <f t="shared" si="12"/>
        <v>0</v>
      </c>
      <c r="AV41" s="202" t="b">
        <f t="shared" si="13"/>
        <v>0</v>
      </c>
      <c r="AX41" s="202" t="b">
        <f t="shared" si="4"/>
        <v>0</v>
      </c>
      <c r="AY41" s="202" t="b">
        <f t="shared" si="5"/>
        <v>0</v>
      </c>
      <c r="AZ41" s="202" t="b">
        <f t="shared" si="14"/>
        <v>0</v>
      </c>
      <c r="BB41" s="202">
        <f t="shared" si="6"/>
        <v>0</v>
      </c>
      <c r="BC41" s="202">
        <f>IF(AND(AZ41,AX41),I41-Keuzelijsten!$A$3+1,-3)</f>
        <v>-3</v>
      </c>
      <c r="BD41" s="202">
        <f>IF(AND(AZ41,AY41),Keuzelijsten!$B$5-H41+1,-2)</f>
        <v>-2</v>
      </c>
      <c r="BF41" s="202">
        <f>IF(AND(AV41,BB41=0),Keuzelijsten!$B$5-Keuzelijsten!$A$3+1,-4)</f>
        <v>-4</v>
      </c>
      <c r="BH41" s="202">
        <f t="shared" si="15"/>
        <v>0</v>
      </c>
    </row>
    <row r="42" spans="1:60" x14ac:dyDescent="0.25">
      <c r="A42" s="285"/>
      <c r="B42" s="288"/>
      <c r="C42" s="291"/>
      <c r="D42" s="5"/>
      <c r="E42" s="31"/>
      <c r="F42" s="41"/>
      <c r="G42" s="97" t="str">
        <f t="shared" ref="G42:G44" si="46">IF(ISBLANK(F42),"",($G$7-F42)/365.25)</f>
        <v/>
      </c>
      <c r="H42" s="164"/>
      <c r="I42" s="165"/>
      <c r="J42" s="98">
        <f t="shared" si="0"/>
        <v>0</v>
      </c>
      <c r="K42" s="99">
        <f t="shared" si="1"/>
        <v>0</v>
      </c>
      <c r="L42" s="129" t="str">
        <f t="shared" si="44"/>
        <v/>
      </c>
      <c r="M42" s="130" t="str">
        <f t="shared" si="45"/>
        <v/>
      </c>
      <c r="N42" s="18"/>
      <c r="O42" s="18"/>
      <c r="P42" s="21"/>
      <c r="Q42" s="20"/>
      <c r="R42" s="18"/>
      <c r="S42" s="19"/>
      <c r="T42" s="20"/>
      <c r="U42" s="19"/>
      <c r="V42" s="22"/>
      <c r="W42" s="32"/>
      <c r="X42" s="23"/>
      <c r="Y42" s="33"/>
      <c r="Z42" s="18"/>
      <c r="AA42" s="102"/>
      <c r="AB42" s="205"/>
      <c r="AC42" s="206"/>
      <c r="AD42" s="140">
        <f t="shared" si="7"/>
        <v>0</v>
      </c>
      <c r="AE42" s="274"/>
      <c r="AG42" s="96">
        <f t="shared" si="43"/>
        <v>0</v>
      </c>
      <c r="AH42" s="44">
        <f t="shared" si="27"/>
        <v>0</v>
      </c>
      <c r="AI42" s="44">
        <f t="shared" si="28"/>
        <v>0</v>
      </c>
      <c r="AJ42" s="44">
        <f t="shared" si="29"/>
        <v>0</v>
      </c>
      <c r="AK42" s="44">
        <f t="shared" si="30"/>
        <v>0</v>
      </c>
      <c r="AL42" s="44">
        <f t="shared" si="31"/>
        <v>0</v>
      </c>
      <c r="AM42" s="203">
        <f t="shared" si="12"/>
        <v>0</v>
      </c>
      <c r="AV42" s="202" t="b">
        <f t="shared" si="13"/>
        <v>0</v>
      </c>
      <c r="AX42" s="202" t="b">
        <f t="shared" si="4"/>
        <v>0</v>
      </c>
      <c r="AY42" s="202" t="b">
        <f t="shared" si="5"/>
        <v>0</v>
      </c>
      <c r="AZ42" s="202" t="b">
        <f t="shared" si="14"/>
        <v>0</v>
      </c>
      <c r="BB42" s="202">
        <f t="shared" si="6"/>
        <v>0</v>
      </c>
      <c r="BC42" s="202">
        <f>IF(AND(AZ42,AX42),I42-Keuzelijsten!$A$3+1,-3)</f>
        <v>-3</v>
      </c>
      <c r="BD42" s="202">
        <f>IF(AND(AZ42,AY42),Keuzelijsten!$B$5-H42+1,-2)</f>
        <v>-2</v>
      </c>
      <c r="BF42" s="202">
        <f>IF(AND(AV42,BB42=0),Keuzelijsten!$B$5-Keuzelijsten!$A$3+1,-4)</f>
        <v>-4</v>
      </c>
      <c r="BH42" s="202">
        <f t="shared" si="15"/>
        <v>0</v>
      </c>
    </row>
    <row r="43" spans="1:60" ht="15.75" thickBot="1" x14ac:dyDescent="0.3">
      <c r="A43" s="286"/>
      <c r="B43" s="289"/>
      <c r="C43" s="292"/>
      <c r="D43" s="8"/>
      <c r="E43" s="34"/>
      <c r="F43" s="42"/>
      <c r="G43" s="103" t="str">
        <f t="shared" si="46"/>
        <v/>
      </c>
      <c r="H43" s="166"/>
      <c r="I43" s="167"/>
      <c r="J43" s="104">
        <f t="shared" si="0"/>
        <v>0</v>
      </c>
      <c r="K43" s="105">
        <f t="shared" si="1"/>
        <v>0</v>
      </c>
      <c r="L43" s="131" t="str">
        <f t="shared" si="44"/>
        <v/>
      </c>
      <c r="M43" s="132" t="str">
        <f t="shared" si="45"/>
        <v/>
      </c>
      <c r="N43" s="24"/>
      <c r="O43" s="24"/>
      <c r="P43" s="27"/>
      <c r="Q43" s="26"/>
      <c r="R43" s="24"/>
      <c r="S43" s="25"/>
      <c r="T43" s="26"/>
      <c r="U43" s="25"/>
      <c r="V43" s="28"/>
      <c r="W43" s="35"/>
      <c r="X43" s="30"/>
      <c r="Y43" s="36"/>
      <c r="Z43" s="24"/>
      <c r="AA43" s="88"/>
      <c r="AB43" s="209"/>
      <c r="AC43" s="210"/>
      <c r="AD43" s="141">
        <f t="shared" si="7"/>
        <v>0</v>
      </c>
      <c r="AE43" s="275"/>
      <c r="AG43" s="96">
        <f>IF(K43=0,0,(MAX($K$39:$K$43)*$B$7)*(K43/SUM($K$39:$K$43)))</f>
        <v>0</v>
      </c>
      <c r="AH43" s="44">
        <f t="shared" si="27"/>
        <v>0</v>
      </c>
      <c r="AI43" s="44">
        <f t="shared" si="28"/>
        <v>0</v>
      </c>
      <c r="AJ43" s="44">
        <f t="shared" si="29"/>
        <v>0</v>
      </c>
      <c r="AK43" s="44">
        <f t="shared" si="30"/>
        <v>0</v>
      </c>
      <c r="AL43" s="44">
        <f t="shared" si="31"/>
        <v>0</v>
      </c>
      <c r="AM43" s="203">
        <f t="shared" si="12"/>
        <v>0</v>
      </c>
      <c r="AV43" s="202" t="b">
        <f t="shared" si="13"/>
        <v>0</v>
      </c>
      <c r="AX43" s="202" t="b">
        <f t="shared" si="4"/>
        <v>0</v>
      </c>
      <c r="AY43" s="202" t="b">
        <f t="shared" si="5"/>
        <v>0</v>
      </c>
      <c r="AZ43" s="202" t="b">
        <f t="shared" si="14"/>
        <v>0</v>
      </c>
      <c r="BB43" s="202">
        <f t="shared" si="6"/>
        <v>0</v>
      </c>
      <c r="BC43" s="202">
        <f>IF(AND(AZ43,AX43),I43-Keuzelijsten!$A$3+1,-3)</f>
        <v>-3</v>
      </c>
      <c r="BD43" s="202">
        <f>IF(AND(AZ43,AY43),Keuzelijsten!$B$5-H43+1,-2)</f>
        <v>-2</v>
      </c>
      <c r="BF43" s="202">
        <f>IF(AND(AV43,BB43=0),Keuzelijsten!$B$5-Keuzelijsten!$A$3+1,-4)</f>
        <v>-4</v>
      </c>
      <c r="BH43" s="202">
        <f t="shared" si="15"/>
        <v>0</v>
      </c>
    </row>
    <row r="44" spans="1:60" x14ac:dyDescent="0.25">
      <c r="A44" s="284">
        <v>8</v>
      </c>
      <c r="B44" s="287" t="s">
        <v>49</v>
      </c>
      <c r="C44" s="290">
        <f>COUNTA(D44:D48)</f>
        <v>0</v>
      </c>
      <c r="D44" s="2"/>
      <c r="E44" s="37"/>
      <c r="F44" s="38"/>
      <c r="G44" s="91" t="str">
        <f t="shared" si="46"/>
        <v/>
      </c>
      <c r="H44" s="164"/>
      <c r="I44" s="165"/>
      <c r="J44" s="92">
        <f t="shared" si="0"/>
        <v>0</v>
      </c>
      <c r="K44" s="93">
        <f t="shared" si="1"/>
        <v>0</v>
      </c>
      <c r="L44" s="127" t="str">
        <f t="shared" si="44"/>
        <v/>
      </c>
      <c r="M44" s="128" t="str">
        <f t="shared" si="45"/>
        <v/>
      </c>
      <c r="N44" s="11"/>
      <c r="O44" s="11"/>
      <c r="P44" s="14"/>
      <c r="Q44" s="13"/>
      <c r="R44" s="11"/>
      <c r="S44" s="12"/>
      <c r="T44" s="13"/>
      <c r="U44" s="12"/>
      <c r="V44" s="15"/>
      <c r="W44" s="39"/>
      <c r="X44" s="17"/>
      <c r="Y44" s="40"/>
      <c r="Z44" s="11"/>
      <c r="AA44" s="95"/>
      <c r="AB44" s="205"/>
      <c r="AC44" s="206"/>
      <c r="AD44" s="139">
        <f t="shared" si="7"/>
        <v>0</v>
      </c>
      <c r="AE44" s="273">
        <f t="shared" ref="AE44" si="47">SUM(AD44:AD48)</f>
        <v>0</v>
      </c>
      <c r="AG44" s="96">
        <f>IF(K44=0,0,(MAX($K$44:$K$48)*$B$7)*(K44/SUM($K$44:$K$48)))</f>
        <v>0</v>
      </c>
      <c r="AH44" s="44">
        <f t="shared" si="27"/>
        <v>0</v>
      </c>
      <c r="AI44" s="44">
        <f t="shared" si="28"/>
        <v>0</v>
      </c>
      <c r="AJ44" s="44">
        <f t="shared" si="29"/>
        <v>0</v>
      </c>
      <c r="AK44" s="44">
        <f t="shared" si="30"/>
        <v>0</v>
      </c>
      <c r="AL44" s="44">
        <f t="shared" si="31"/>
        <v>0</v>
      </c>
      <c r="AM44" s="203">
        <f t="shared" si="12"/>
        <v>0</v>
      </c>
      <c r="AV44" s="202" t="b">
        <f t="shared" si="13"/>
        <v>0</v>
      </c>
      <c r="AX44" s="202" t="b">
        <f t="shared" si="4"/>
        <v>0</v>
      </c>
      <c r="AY44" s="202" t="b">
        <f t="shared" si="5"/>
        <v>0</v>
      </c>
      <c r="AZ44" s="202" t="b">
        <f t="shared" si="14"/>
        <v>0</v>
      </c>
      <c r="BB44" s="202">
        <f t="shared" si="6"/>
        <v>0</v>
      </c>
      <c r="BC44" s="202">
        <f>IF(AND(AZ44,AX44),I44-Keuzelijsten!$A$3+1,-3)</f>
        <v>-3</v>
      </c>
      <c r="BD44" s="202">
        <f>IF(AND(AZ44,AY44),Keuzelijsten!$B$5-H44+1,-2)</f>
        <v>-2</v>
      </c>
      <c r="BF44" s="202">
        <f>IF(AND(AV44,BB44=0),Keuzelijsten!$B$5-Keuzelijsten!$A$3+1,-4)</f>
        <v>-4</v>
      </c>
      <c r="BH44" s="202">
        <f t="shared" si="15"/>
        <v>0</v>
      </c>
    </row>
    <row r="45" spans="1:60" x14ac:dyDescent="0.25">
      <c r="A45" s="284"/>
      <c r="B45" s="287"/>
      <c r="C45" s="290"/>
      <c r="D45" s="2"/>
      <c r="E45" s="37"/>
      <c r="F45" s="38"/>
      <c r="G45" s="91"/>
      <c r="H45" s="164"/>
      <c r="I45" s="165"/>
      <c r="J45" s="92">
        <f t="shared" si="0"/>
        <v>0</v>
      </c>
      <c r="K45" s="93">
        <f t="shared" si="1"/>
        <v>0</v>
      </c>
      <c r="L45" s="127" t="str">
        <f t="shared" si="44"/>
        <v/>
      </c>
      <c r="M45" s="128" t="str">
        <f t="shared" si="45"/>
        <v/>
      </c>
      <c r="N45" s="11"/>
      <c r="O45" s="11"/>
      <c r="P45" s="14"/>
      <c r="Q45" s="13"/>
      <c r="R45" s="11"/>
      <c r="S45" s="12"/>
      <c r="T45" s="13"/>
      <c r="U45" s="12"/>
      <c r="V45" s="15"/>
      <c r="W45" s="39"/>
      <c r="X45" s="17"/>
      <c r="Y45" s="40"/>
      <c r="Z45" s="11"/>
      <c r="AA45" s="95"/>
      <c r="AB45" s="205"/>
      <c r="AC45" s="206"/>
      <c r="AD45" s="139">
        <f t="shared" si="7"/>
        <v>0</v>
      </c>
      <c r="AE45" s="273"/>
      <c r="AG45" s="96">
        <f t="shared" ref="AG45:AG47" si="48">IF(K45=0,0,(MAX($K$44:$K$48)*$B$7)*(K45/SUM($K$44:$K$48)))</f>
        <v>0</v>
      </c>
      <c r="AH45" s="44">
        <f t="shared" si="27"/>
        <v>0</v>
      </c>
      <c r="AI45" s="44">
        <f t="shared" si="28"/>
        <v>0</v>
      </c>
      <c r="AJ45" s="44">
        <f t="shared" si="29"/>
        <v>0</v>
      </c>
      <c r="AK45" s="44">
        <f t="shared" si="30"/>
        <v>0</v>
      </c>
      <c r="AL45" s="44">
        <f t="shared" si="31"/>
        <v>0</v>
      </c>
      <c r="AM45" s="203">
        <f t="shared" si="12"/>
        <v>0</v>
      </c>
      <c r="AV45" s="202" t="b">
        <f t="shared" si="13"/>
        <v>0</v>
      </c>
      <c r="AX45" s="202" t="b">
        <f t="shared" si="4"/>
        <v>0</v>
      </c>
      <c r="AY45" s="202" t="b">
        <f t="shared" si="5"/>
        <v>0</v>
      </c>
      <c r="AZ45" s="202" t="b">
        <f t="shared" si="14"/>
        <v>0</v>
      </c>
      <c r="BB45" s="202">
        <f t="shared" si="6"/>
        <v>0</v>
      </c>
      <c r="BC45" s="202">
        <f>IF(AND(AZ45,AX45),I45-Keuzelijsten!$A$3+1,-3)</f>
        <v>-3</v>
      </c>
      <c r="BD45" s="202">
        <f>IF(AND(AZ45,AY45),Keuzelijsten!$B$5-H45+1,-2)</f>
        <v>-2</v>
      </c>
      <c r="BF45" s="202">
        <f>IF(AND(AV45,BB45=0),Keuzelijsten!$B$5-Keuzelijsten!$A$3+1,-4)</f>
        <v>-4</v>
      </c>
      <c r="BH45" s="202">
        <f t="shared" si="15"/>
        <v>0</v>
      </c>
    </row>
    <row r="46" spans="1:60" x14ac:dyDescent="0.25">
      <c r="A46" s="284"/>
      <c r="B46" s="287"/>
      <c r="C46" s="290"/>
      <c r="D46" s="2"/>
      <c r="E46" s="37"/>
      <c r="F46" s="38"/>
      <c r="G46" s="91"/>
      <c r="H46" s="164"/>
      <c r="I46" s="165"/>
      <c r="J46" s="92">
        <f t="shared" si="0"/>
        <v>0</v>
      </c>
      <c r="K46" s="93">
        <f t="shared" si="1"/>
        <v>0</v>
      </c>
      <c r="L46" s="127" t="str">
        <f t="shared" si="44"/>
        <v/>
      </c>
      <c r="M46" s="128" t="str">
        <f t="shared" si="45"/>
        <v/>
      </c>
      <c r="N46" s="11"/>
      <c r="O46" s="11"/>
      <c r="P46" s="14"/>
      <c r="Q46" s="13"/>
      <c r="R46" s="11"/>
      <c r="S46" s="12"/>
      <c r="T46" s="13"/>
      <c r="U46" s="12"/>
      <c r="V46" s="15"/>
      <c r="W46" s="39"/>
      <c r="X46" s="17"/>
      <c r="Y46" s="40"/>
      <c r="Z46" s="11"/>
      <c r="AA46" s="95"/>
      <c r="AB46" s="205"/>
      <c r="AC46" s="206"/>
      <c r="AD46" s="139">
        <f t="shared" si="7"/>
        <v>0</v>
      </c>
      <c r="AE46" s="273"/>
      <c r="AG46" s="96">
        <f t="shared" si="48"/>
        <v>0</v>
      </c>
      <c r="AH46" s="44">
        <f t="shared" si="27"/>
        <v>0</v>
      </c>
      <c r="AI46" s="44">
        <f t="shared" si="28"/>
        <v>0</v>
      </c>
      <c r="AJ46" s="44">
        <f t="shared" si="29"/>
        <v>0</v>
      </c>
      <c r="AK46" s="44">
        <f t="shared" si="30"/>
        <v>0</v>
      </c>
      <c r="AL46" s="44">
        <f t="shared" si="31"/>
        <v>0</v>
      </c>
      <c r="AM46" s="203">
        <f t="shared" si="12"/>
        <v>0</v>
      </c>
      <c r="AV46" s="202" t="b">
        <f t="shared" si="13"/>
        <v>0</v>
      </c>
      <c r="AX46" s="202" t="b">
        <f t="shared" si="4"/>
        <v>0</v>
      </c>
      <c r="AY46" s="202" t="b">
        <f t="shared" si="5"/>
        <v>0</v>
      </c>
      <c r="AZ46" s="202" t="b">
        <f t="shared" si="14"/>
        <v>0</v>
      </c>
      <c r="BB46" s="202">
        <f t="shared" si="6"/>
        <v>0</v>
      </c>
      <c r="BC46" s="202">
        <f>IF(AND(AZ46,AX46),I46-Keuzelijsten!$A$3+1,-3)</f>
        <v>-3</v>
      </c>
      <c r="BD46" s="202">
        <f>IF(AND(AZ46,AY46),Keuzelijsten!$B$5-H46+1,-2)</f>
        <v>-2</v>
      </c>
      <c r="BF46" s="202">
        <f>IF(AND(AV46,BB46=0),Keuzelijsten!$B$5-Keuzelijsten!$A$3+1,-4)</f>
        <v>-4</v>
      </c>
      <c r="BH46" s="202">
        <f t="shared" si="15"/>
        <v>0</v>
      </c>
    </row>
    <row r="47" spans="1:60" x14ac:dyDescent="0.25">
      <c r="A47" s="285"/>
      <c r="B47" s="288"/>
      <c r="C47" s="291"/>
      <c r="D47" s="5"/>
      <c r="E47" s="31"/>
      <c r="F47" s="41"/>
      <c r="G47" s="97" t="str">
        <f t="shared" ref="G47:G49" si="49">IF(ISBLANK(F47),"",($G$7-F47)/365.25)</f>
        <v/>
      </c>
      <c r="H47" s="164"/>
      <c r="I47" s="165"/>
      <c r="J47" s="98">
        <f t="shared" si="0"/>
        <v>0</v>
      </c>
      <c r="K47" s="99">
        <f t="shared" si="1"/>
        <v>0</v>
      </c>
      <c r="L47" s="129" t="str">
        <f t="shared" si="44"/>
        <v/>
      </c>
      <c r="M47" s="130" t="str">
        <f t="shared" si="45"/>
        <v/>
      </c>
      <c r="N47" s="18"/>
      <c r="O47" s="18"/>
      <c r="P47" s="21"/>
      <c r="Q47" s="20"/>
      <c r="R47" s="18"/>
      <c r="S47" s="19"/>
      <c r="T47" s="20"/>
      <c r="U47" s="19"/>
      <c r="V47" s="22"/>
      <c r="W47" s="32"/>
      <c r="X47" s="23"/>
      <c r="Y47" s="33"/>
      <c r="Z47" s="18"/>
      <c r="AA47" s="102"/>
      <c r="AB47" s="205"/>
      <c r="AC47" s="206"/>
      <c r="AD47" s="140">
        <f t="shared" si="7"/>
        <v>0</v>
      </c>
      <c r="AE47" s="274"/>
      <c r="AG47" s="96">
        <f t="shared" si="48"/>
        <v>0</v>
      </c>
      <c r="AH47" s="44">
        <f t="shared" si="27"/>
        <v>0</v>
      </c>
      <c r="AI47" s="44">
        <f t="shared" si="28"/>
        <v>0</v>
      </c>
      <c r="AJ47" s="44">
        <f t="shared" si="29"/>
        <v>0</v>
      </c>
      <c r="AK47" s="44">
        <f t="shared" si="30"/>
        <v>0</v>
      </c>
      <c r="AL47" s="44">
        <f t="shared" si="31"/>
        <v>0</v>
      </c>
      <c r="AM47" s="203">
        <f t="shared" si="12"/>
        <v>0</v>
      </c>
      <c r="AV47" s="202" t="b">
        <f t="shared" si="13"/>
        <v>0</v>
      </c>
      <c r="AX47" s="202" t="b">
        <f t="shared" si="4"/>
        <v>0</v>
      </c>
      <c r="AY47" s="202" t="b">
        <f t="shared" si="5"/>
        <v>0</v>
      </c>
      <c r="AZ47" s="202" t="b">
        <f t="shared" si="14"/>
        <v>0</v>
      </c>
      <c r="BB47" s="202">
        <f t="shared" si="6"/>
        <v>0</v>
      </c>
      <c r="BC47" s="202">
        <f>IF(AND(AZ47,AX47),I47-Keuzelijsten!$A$3+1,-3)</f>
        <v>-3</v>
      </c>
      <c r="BD47" s="202">
        <f>IF(AND(AZ47,AY47),Keuzelijsten!$B$5-H47+1,-2)</f>
        <v>-2</v>
      </c>
      <c r="BF47" s="202">
        <f>IF(AND(AV47,BB47=0),Keuzelijsten!$B$5-Keuzelijsten!$A$3+1,-4)</f>
        <v>-4</v>
      </c>
      <c r="BH47" s="202">
        <f t="shared" si="15"/>
        <v>0</v>
      </c>
    </row>
    <row r="48" spans="1:60" ht="15.75" thickBot="1" x14ac:dyDescent="0.3">
      <c r="A48" s="286"/>
      <c r="B48" s="289"/>
      <c r="C48" s="292"/>
      <c r="D48" s="8"/>
      <c r="E48" s="34"/>
      <c r="F48" s="42"/>
      <c r="G48" s="103" t="str">
        <f t="shared" si="49"/>
        <v/>
      </c>
      <c r="H48" s="166"/>
      <c r="I48" s="167"/>
      <c r="J48" s="104">
        <f t="shared" si="0"/>
        <v>0</v>
      </c>
      <c r="K48" s="105">
        <f t="shared" si="1"/>
        <v>0</v>
      </c>
      <c r="L48" s="131" t="str">
        <f t="shared" si="44"/>
        <v/>
      </c>
      <c r="M48" s="132" t="str">
        <f t="shared" si="45"/>
        <v/>
      </c>
      <c r="N48" s="24"/>
      <c r="O48" s="24"/>
      <c r="P48" s="27"/>
      <c r="Q48" s="26"/>
      <c r="R48" s="24"/>
      <c r="S48" s="25"/>
      <c r="T48" s="26"/>
      <c r="U48" s="25"/>
      <c r="V48" s="28"/>
      <c r="W48" s="35"/>
      <c r="X48" s="30"/>
      <c r="Y48" s="36"/>
      <c r="Z48" s="24"/>
      <c r="AA48" s="88"/>
      <c r="AB48" s="209"/>
      <c r="AC48" s="210"/>
      <c r="AD48" s="141">
        <f t="shared" si="7"/>
        <v>0</v>
      </c>
      <c r="AE48" s="275"/>
      <c r="AG48" s="96">
        <f>IF(K48=0,0,(MAX($K$44:$K$48)*$B$7)*(K48/SUM($K$44:$K$48)))</f>
        <v>0</v>
      </c>
      <c r="AH48" s="44">
        <f t="shared" si="27"/>
        <v>0</v>
      </c>
      <c r="AI48" s="44">
        <f t="shared" si="28"/>
        <v>0</v>
      </c>
      <c r="AJ48" s="44">
        <f t="shared" si="29"/>
        <v>0</v>
      </c>
      <c r="AK48" s="44">
        <f t="shared" si="30"/>
        <v>0</v>
      </c>
      <c r="AL48" s="44">
        <f t="shared" si="31"/>
        <v>0</v>
      </c>
      <c r="AM48" s="203">
        <f t="shared" si="12"/>
        <v>0</v>
      </c>
      <c r="AV48" s="202" t="b">
        <f t="shared" si="13"/>
        <v>0</v>
      </c>
      <c r="AX48" s="202" t="b">
        <f t="shared" si="4"/>
        <v>0</v>
      </c>
      <c r="AY48" s="202" t="b">
        <f t="shared" si="5"/>
        <v>0</v>
      </c>
      <c r="AZ48" s="202" t="b">
        <f t="shared" si="14"/>
        <v>0</v>
      </c>
      <c r="BB48" s="202">
        <f t="shared" si="6"/>
        <v>0</v>
      </c>
      <c r="BC48" s="202">
        <f>IF(AND(AZ48,AX48),I48-Keuzelijsten!$A$3+1,-3)</f>
        <v>-3</v>
      </c>
      <c r="BD48" s="202">
        <f>IF(AND(AZ48,AY48),Keuzelijsten!$B$5-H48+1,-2)</f>
        <v>-2</v>
      </c>
      <c r="BF48" s="202">
        <f>IF(AND(AV48,BB48=0),Keuzelijsten!$B$5-Keuzelijsten!$A$3+1,-4)</f>
        <v>-4</v>
      </c>
      <c r="BH48" s="202">
        <f t="shared" si="15"/>
        <v>0</v>
      </c>
    </row>
    <row r="49" spans="1:60" x14ac:dyDescent="0.25">
      <c r="A49" s="284">
        <v>9</v>
      </c>
      <c r="B49" s="287" t="s">
        <v>49</v>
      </c>
      <c r="C49" s="290">
        <f>COUNTA(D49:D53)</f>
        <v>0</v>
      </c>
      <c r="D49" s="2"/>
      <c r="E49" s="37"/>
      <c r="F49" s="38"/>
      <c r="G49" s="91" t="str">
        <f t="shared" si="49"/>
        <v/>
      </c>
      <c r="H49" s="164"/>
      <c r="I49" s="165"/>
      <c r="J49" s="92">
        <f t="shared" si="0"/>
        <v>0</v>
      </c>
      <c r="K49" s="93">
        <f t="shared" si="1"/>
        <v>0</v>
      </c>
      <c r="L49" s="127" t="str">
        <f t="shared" si="44"/>
        <v/>
      </c>
      <c r="M49" s="128" t="str">
        <f t="shared" si="45"/>
        <v/>
      </c>
      <c r="N49" s="11"/>
      <c r="O49" s="11"/>
      <c r="P49" s="14"/>
      <c r="Q49" s="13"/>
      <c r="R49" s="11"/>
      <c r="S49" s="12"/>
      <c r="T49" s="13"/>
      <c r="U49" s="12"/>
      <c r="V49" s="15"/>
      <c r="W49" s="39"/>
      <c r="X49" s="17"/>
      <c r="Y49" s="40"/>
      <c r="Z49" s="11"/>
      <c r="AA49" s="95"/>
      <c r="AB49" s="205"/>
      <c r="AC49" s="206"/>
      <c r="AD49" s="139">
        <f t="shared" si="7"/>
        <v>0</v>
      </c>
      <c r="AE49" s="273">
        <f t="shared" ref="AE49" si="50">SUM(AD49:AD53)</f>
        <v>0</v>
      </c>
      <c r="AG49" s="96">
        <f>IF(K49=0,0,(MAX($K$49:$K$53)*$B$7)*(K49/SUM($K$49:$K$53)))</f>
        <v>0</v>
      </c>
      <c r="AH49" s="44">
        <f t="shared" si="27"/>
        <v>0</v>
      </c>
      <c r="AI49" s="44">
        <f t="shared" si="28"/>
        <v>0</v>
      </c>
      <c r="AJ49" s="44">
        <f t="shared" si="29"/>
        <v>0</v>
      </c>
      <c r="AK49" s="44">
        <f t="shared" si="30"/>
        <v>0</v>
      </c>
      <c r="AL49" s="44">
        <f t="shared" si="31"/>
        <v>0</v>
      </c>
      <c r="AM49" s="203">
        <f t="shared" si="12"/>
        <v>0</v>
      </c>
      <c r="AV49" s="202" t="b">
        <f t="shared" si="13"/>
        <v>0</v>
      </c>
      <c r="AX49" s="202" t="b">
        <f t="shared" si="4"/>
        <v>0</v>
      </c>
      <c r="AY49" s="202" t="b">
        <f t="shared" si="5"/>
        <v>0</v>
      </c>
      <c r="AZ49" s="202" t="b">
        <f t="shared" si="14"/>
        <v>0</v>
      </c>
      <c r="BB49" s="202">
        <f t="shared" si="6"/>
        <v>0</v>
      </c>
      <c r="BC49" s="202">
        <f>IF(AND(AZ49,AX49),I49-Keuzelijsten!$A$3+1,-3)</f>
        <v>-3</v>
      </c>
      <c r="BD49" s="202">
        <f>IF(AND(AZ49,AY49),Keuzelijsten!$B$5-H49+1,-2)</f>
        <v>-2</v>
      </c>
      <c r="BF49" s="202">
        <f>IF(AND(AV49,BB49=0),Keuzelijsten!$B$5-Keuzelijsten!$A$3+1,-4)</f>
        <v>-4</v>
      </c>
      <c r="BH49" s="202">
        <f t="shared" si="15"/>
        <v>0</v>
      </c>
    </row>
    <row r="50" spans="1:60" x14ac:dyDescent="0.25">
      <c r="A50" s="284"/>
      <c r="B50" s="287"/>
      <c r="C50" s="290"/>
      <c r="D50" s="2"/>
      <c r="E50" s="37"/>
      <c r="F50" s="38"/>
      <c r="G50" s="91"/>
      <c r="H50" s="164"/>
      <c r="I50" s="165"/>
      <c r="J50" s="92">
        <f t="shared" si="0"/>
        <v>0</v>
      </c>
      <c r="K50" s="93">
        <f t="shared" si="1"/>
        <v>0</v>
      </c>
      <c r="L50" s="127" t="str">
        <f t="shared" si="44"/>
        <v/>
      </c>
      <c r="M50" s="128" t="str">
        <f t="shared" si="45"/>
        <v/>
      </c>
      <c r="N50" s="11"/>
      <c r="O50" s="11"/>
      <c r="P50" s="14"/>
      <c r="Q50" s="13"/>
      <c r="R50" s="11"/>
      <c r="S50" s="12"/>
      <c r="T50" s="13"/>
      <c r="U50" s="12"/>
      <c r="V50" s="15"/>
      <c r="W50" s="39"/>
      <c r="X50" s="17"/>
      <c r="Y50" s="40"/>
      <c r="Z50" s="11"/>
      <c r="AA50" s="95"/>
      <c r="AB50" s="205"/>
      <c r="AC50" s="206"/>
      <c r="AD50" s="139">
        <f t="shared" si="7"/>
        <v>0</v>
      </c>
      <c r="AE50" s="273"/>
      <c r="AG50" s="96">
        <f t="shared" ref="AG50:AG52" si="51">IF(K50=0,0,(MAX($K$49:$K$53)*$B$7)*(K50/SUM($K$49:$K$53)))</f>
        <v>0</v>
      </c>
      <c r="AH50" s="44">
        <f t="shared" si="27"/>
        <v>0</v>
      </c>
      <c r="AI50" s="44">
        <f t="shared" si="28"/>
        <v>0</v>
      </c>
      <c r="AJ50" s="44">
        <f t="shared" si="29"/>
        <v>0</v>
      </c>
      <c r="AK50" s="44">
        <f t="shared" si="30"/>
        <v>0</v>
      </c>
      <c r="AL50" s="44">
        <f t="shared" si="31"/>
        <v>0</v>
      </c>
      <c r="AM50" s="203">
        <f t="shared" si="12"/>
        <v>0</v>
      </c>
      <c r="AV50" s="202" t="b">
        <f t="shared" si="13"/>
        <v>0</v>
      </c>
      <c r="AX50" s="202" t="b">
        <f t="shared" si="4"/>
        <v>0</v>
      </c>
      <c r="AY50" s="202" t="b">
        <f t="shared" si="5"/>
        <v>0</v>
      </c>
      <c r="AZ50" s="202" t="b">
        <f t="shared" si="14"/>
        <v>0</v>
      </c>
      <c r="BB50" s="202">
        <f t="shared" si="6"/>
        <v>0</v>
      </c>
      <c r="BC50" s="202">
        <f>IF(AND(AZ50,AX50),I50-Keuzelijsten!$A$3+1,-3)</f>
        <v>-3</v>
      </c>
      <c r="BD50" s="202">
        <f>IF(AND(AZ50,AY50),Keuzelijsten!$B$5-H50+1,-2)</f>
        <v>-2</v>
      </c>
      <c r="BF50" s="202">
        <f>IF(AND(AV50,BB50=0),Keuzelijsten!$B$5-Keuzelijsten!$A$3+1,-4)</f>
        <v>-4</v>
      </c>
      <c r="BH50" s="202">
        <f t="shared" si="15"/>
        <v>0</v>
      </c>
    </row>
    <row r="51" spans="1:60" x14ac:dyDescent="0.25">
      <c r="A51" s="284"/>
      <c r="B51" s="287"/>
      <c r="C51" s="290"/>
      <c r="D51" s="2"/>
      <c r="E51" s="37"/>
      <c r="F51" s="38"/>
      <c r="G51" s="91"/>
      <c r="H51" s="164"/>
      <c r="I51" s="165"/>
      <c r="J51" s="92">
        <f t="shared" si="0"/>
        <v>0</v>
      </c>
      <c r="K51" s="93">
        <f t="shared" si="1"/>
        <v>0</v>
      </c>
      <c r="L51" s="127" t="str">
        <f t="shared" si="44"/>
        <v/>
      </c>
      <c r="M51" s="128" t="str">
        <f t="shared" si="45"/>
        <v/>
      </c>
      <c r="N51" s="11"/>
      <c r="O51" s="11"/>
      <c r="P51" s="14"/>
      <c r="Q51" s="13"/>
      <c r="R51" s="11"/>
      <c r="S51" s="12"/>
      <c r="T51" s="13"/>
      <c r="U51" s="12"/>
      <c r="V51" s="15"/>
      <c r="W51" s="39"/>
      <c r="X51" s="17"/>
      <c r="Y51" s="40"/>
      <c r="Z51" s="11"/>
      <c r="AA51" s="95"/>
      <c r="AB51" s="205"/>
      <c r="AC51" s="206"/>
      <c r="AD51" s="139">
        <f t="shared" si="7"/>
        <v>0</v>
      </c>
      <c r="AE51" s="273"/>
      <c r="AG51" s="96">
        <f t="shared" si="51"/>
        <v>0</v>
      </c>
      <c r="AH51" s="44">
        <f t="shared" si="27"/>
        <v>0</v>
      </c>
      <c r="AI51" s="44">
        <f t="shared" si="28"/>
        <v>0</v>
      </c>
      <c r="AJ51" s="44">
        <f t="shared" si="29"/>
        <v>0</v>
      </c>
      <c r="AK51" s="44">
        <f t="shared" si="30"/>
        <v>0</v>
      </c>
      <c r="AL51" s="44">
        <f t="shared" si="31"/>
        <v>0</v>
      </c>
      <c r="AM51" s="203">
        <f t="shared" si="12"/>
        <v>0</v>
      </c>
      <c r="AV51" s="202" t="b">
        <f t="shared" si="13"/>
        <v>0</v>
      </c>
      <c r="AX51" s="202" t="b">
        <f t="shared" si="4"/>
        <v>0</v>
      </c>
      <c r="AY51" s="202" t="b">
        <f t="shared" si="5"/>
        <v>0</v>
      </c>
      <c r="AZ51" s="202" t="b">
        <f t="shared" si="14"/>
        <v>0</v>
      </c>
      <c r="BB51" s="202">
        <f t="shared" si="6"/>
        <v>0</v>
      </c>
      <c r="BC51" s="202">
        <f>IF(AND(AZ51,AX51),I51-Keuzelijsten!$A$3+1,-3)</f>
        <v>-3</v>
      </c>
      <c r="BD51" s="202">
        <f>IF(AND(AZ51,AY51),Keuzelijsten!$B$5-H51+1,-2)</f>
        <v>-2</v>
      </c>
      <c r="BF51" s="202">
        <f>IF(AND(AV51,BB51=0),Keuzelijsten!$B$5-Keuzelijsten!$A$3+1,-4)</f>
        <v>-4</v>
      </c>
      <c r="BH51" s="202">
        <f t="shared" si="15"/>
        <v>0</v>
      </c>
    </row>
    <row r="52" spans="1:60" x14ac:dyDescent="0.25">
      <c r="A52" s="285"/>
      <c r="B52" s="288"/>
      <c r="C52" s="291"/>
      <c r="D52" s="5"/>
      <c r="E52" s="31"/>
      <c r="F52" s="41"/>
      <c r="G52" s="97" t="str">
        <f t="shared" ref="G52:G54" si="52">IF(ISBLANK(F52),"",($G$7-F52)/365.25)</f>
        <v/>
      </c>
      <c r="H52" s="164"/>
      <c r="I52" s="165"/>
      <c r="J52" s="98">
        <f t="shared" si="0"/>
        <v>0</v>
      </c>
      <c r="K52" s="99">
        <f t="shared" si="1"/>
        <v>0</v>
      </c>
      <c r="L52" s="129" t="str">
        <f t="shared" si="44"/>
        <v/>
      </c>
      <c r="M52" s="130" t="str">
        <f t="shared" si="45"/>
        <v/>
      </c>
      <c r="N52" s="18"/>
      <c r="O52" s="18"/>
      <c r="P52" s="21"/>
      <c r="Q52" s="20"/>
      <c r="R52" s="18"/>
      <c r="S52" s="19"/>
      <c r="T52" s="20"/>
      <c r="U52" s="19"/>
      <c r="V52" s="22"/>
      <c r="W52" s="32"/>
      <c r="X52" s="23"/>
      <c r="Y52" s="33"/>
      <c r="Z52" s="18"/>
      <c r="AA52" s="102"/>
      <c r="AB52" s="205"/>
      <c r="AC52" s="206"/>
      <c r="AD52" s="140">
        <f t="shared" si="7"/>
        <v>0</v>
      </c>
      <c r="AE52" s="274"/>
      <c r="AG52" s="96">
        <f t="shared" si="51"/>
        <v>0</v>
      </c>
      <c r="AH52" s="44">
        <f t="shared" si="27"/>
        <v>0</v>
      </c>
      <c r="AI52" s="44">
        <f t="shared" si="28"/>
        <v>0</v>
      </c>
      <c r="AJ52" s="44">
        <f t="shared" si="29"/>
        <v>0</v>
      </c>
      <c r="AK52" s="44">
        <f t="shared" si="30"/>
        <v>0</v>
      </c>
      <c r="AL52" s="44">
        <f t="shared" si="31"/>
        <v>0</v>
      </c>
      <c r="AM52" s="203">
        <f t="shared" si="12"/>
        <v>0</v>
      </c>
      <c r="AV52" s="202" t="b">
        <f t="shared" si="13"/>
        <v>0</v>
      </c>
      <c r="AX52" s="202" t="b">
        <f t="shared" si="4"/>
        <v>0</v>
      </c>
      <c r="AY52" s="202" t="b">
        <f t="shared" si="5"/>
        <v>0</v>
      </c>
      <c r="AZ52" s="202" t="b">
        <f t="shared" si="14"/>
        <v>0</v>
      </c>
      <c r="BB52" s="202">
        <f t="shared" si="6"/>
        <v>0</v>
      </c>
      <c r="BC52" s="202">
        <f>IF(AND(AZ52,AX52),I52-Keuzelijsten!$A$3+1,-3)</f>
        <v>-3</v>
      </c>
      <c r="BD52" s="202">
        <f>IF(AND(AZ52,AY52),Keuzelijsten!$B$5-H52+1,-2)</f>
        <v>-2</v>
      </c>
      <c r="BF52" s="202">
        <f>IF(AND(AV52,BB52=0),Keuzelijsten!$B$5-Keuzelijsten!$A$3+1,-4)</f>
        <v>-4</v>
      </c>
      <c r="BH52" s="202">
        <f t="shared" si="15"/>
        <v>0</v>
      </c>
    </row>
    <row r="53" spans="1:60" ht="15.75" thickBot="1" x14ac:dyDescent="0.3">
      <c r="A53" s="286"/>
      <c r="B53" s="289"/>
      <c r="C53" s="292"/>
      <c r="D53" s="8"/>
      <c r="E53" s="34"/>
      <c r="F53" s="42"/>
      <c r="G53" s="103" t="str">
        <f t="shared" si="52"/>
        <v/>
      </c>
      <c r="H53" s="166"/>
      <c r="I53" s="167"/>
      <c r="J53" s="104">
        <f t="shared" si="0"/>
        <v>0</v>
      </c>
      <c r="K53" s="105">
        <f t="shared" si="1"/>
        <v>0</v>
      </c>
      <c r="L53" s="131" t="str">
        <f t="shared" si="44"/>
        <v/>
      </c>
      <c r="M53" s="132" t="str">
        <f t="shared" si="45"/>
        <v/>
      </c>
      <c r="N53" s="24"/>
      <c r="O53" s="24"/>
      <c r="P53" s="27"/>
      <c r="Q53" s="26"/>
      <c r="R53" s="24"/>
      <c r="S53" s="25"/>
      <c r="T53" s="26"/>
      <c r="U53" s="25"/>
      <c r="V53" s="28"/>
      <c r="W53" s="35"/>
      <c r="X53" s="30"/>
      <c r="Y53" s="36"/>
      <c r="Z53" s="24"/>
      <c r="AA53" s="88"/>
      <c r="AB53" s="209"/>
      <c r="AC53" s="210"/>
      <c r="AD53" s="141">
        <f t="shared" si="7"/>
        <v>0</v>
      </c>
      <c r="AE53" s="275"/>
      <c r="AG53" s="96">
        <f>IF(K53=0,0,(MAX($K$49:$K$53)*$B$7)*(K53/SUM($K$49:$K$53)))</f>
        <v>0</v>
      </c>
      <c r="AH53" s="44">
        <f t="shared" si="27"/>
        <v>0</v>
      </c>
      <c r="AI53" s="44">
        <f t="shared" si="28"/>
        <v>0</v>
      </c>
      <c r="AJ53" s="44">
        <f t="shared" si="29"/>
        <v>0</v>
      </c>
      <c r="AK53" s="44">
        <f t="shared" si="30"/>
        <v>0</v>
      </c>
      <c r="AL53" s="44">
        <f t="shared" si="31"/>
        <v>0</v>
      </c>
      <c r="AM53" s="203">
        <f t="shared" si="12"/>
        <v>0</v>
      </c>
      <c r="AV53" s="202" t="b">
        <f t="shared" si="13"/>
        <v>0</v>
      </c>
      <c r="AX53" s="202" t="b">
        <f t="shared" si="4"/>
        <v>0</v>
      </c>
      <c r="AY53" s="202" t="b">
        <f t="shared" si="5"/>
        <v>0</v>
      </c>
      <c r="AZ53" s="202" t="b">
        <f t="shared" si="14"/>
        <v>0</v>
      </c>
      <c r="BB53" s="202">
        <f t="shared" si="6"/>
        <v>0</v>
      </c>
      <c r="BC53" s="202">
        <f>IF(AND(AZ53,AX53),I53-Keuzelijsten!$A$3+1,-3)</f>
        <v>-3</v>
      </c>
      <c r="BD53" s="202">
        <f>IF(AND(AZ53,AY53),Keuzelijsten!$B$5-H53+1,-2)</f>
        <v>-2</v>
      </c>
      <c r="BF53" s="202">
        <f>IF(AND(AV53,BB53=0),Keuzelijsten!$B$5-Keuzelijsten!$A$3+1,-4)</f>
        <v>-4</v>
      </c>
      <c r="BH53" s="202">
        <f t="shared" si="15"/>
        <v>0</v>
      </c>
    </row>
    <row r="54" spans="1:60" x14ac:dyDescent="0.25">
      <c r="A54" s="284">
        <v>10</v>
      </c>
      <c r="B54" s="287" t="s">
        <v>49</v>
      </c>
      <c r="C54" s="290">
        <f>COUNTA(D54:D58)</f>
        <v>0</v>
      </c>
      <c r="D54" s="2"/>
      <c r="E54" s="37"/>
      <c r="F54" s="38"/>
      <c r="G54" s="91" t="str">
        <f t="shared" si="52"/>
        <v/>
      </c>
      <c r="H54" s="164"/>
      <c r="I54" s="165"/>
      <c r="J54" s="92">
        <f t="shared" si="0"/>
        <v>0</v>
      </c>
      <c r="K54" s="93">
        <f t="shared" si="1"/>
        <v>0</v>
      </c>
      <c r="L54" s="127" t="str">
        <f t="shared" si="44"/>
        <v/>
      </c>
      <c r="M54" s="128" t="str">
        <f t="shared" si="45"/>
        <v/>
      </c>
      <c r="N54" s="11"/>
      <c r="O54" s="11"/>
      <c r="P54" s="14"/>
      <c r="Q54" s="13"/>
      <c r="R54" s="11"/>
      <c r="S54" s="12"/>
      <c r="T54" s="13"/>
      <c r="U54" s="12"/>
      <c r="V54" s="15"/>
      <c r="W54" s="39"/>
      <c r="X54" s="17"/>
      <c r="Y54" s="40"/>
      <c r="Z54" s="11"/>
      <c r="AA54" s="95"/>
      <c r="AB54" s="205"/>
      <c r="AC54" s="206"/>
      <c r="AD54" s="139">
        <f t="shared" si="7"/>
        <v>0</v>
      </c>
      <c r="AE54" s="273">
        <f t="shared" ref="AE54" si="53">SUM(AD54:AD58)</f>
        <v>0</v>
      </c>
      <c r="AG54" s="96">
        <f>IF(K54=0,0,(MAX($K$54:$K$58)*$B$7)*(K54/SUM($K$54:$K$58)))</f>
        <v>0</v>
      </c>
      <c r="AH54" s="44">
        <f t="shared" si="27"/>
        <v>0</v>
      </c>
      <c r="AI54" s="44">
        <f t="shared" si="28"/>
        <v>0</v>
      </c>
      <c r="AJ54" s="44">
        <f t="shared" si="29"/>
        <v>0</v>
      </c>
      <c r="AK54" s="44">
        <f t="shared" si="30"/>
        <v>0</v>
      </c>
      <c r="AL54" s="44">
        <f t="shared" si="31"/>
        <v>0</v>
      </c>
      <c r="AM54" s="203">
        <f t="shared" si="12"/>
        <v>0</v>
      </c>
      <c r="AV54" s="202" t="b">
        <f t="shared" si="13"/>
        <v>0</v>
      </c>
      <c r="AX54" s="202" t="b">
        <f t="shared" si="4"/>
        <v>0</v>
      </c>
      <c r="AY54" s="202" t="b">
        <f t="shared" si="5"/>
        <v>0</v>
      </c>
      <c r="AZ54" s="202" t="b">
        <f t="shared" si="14"/>
        <v>0</v>
      </c>
      <c r="BB54" s="202">
        <f t="shared" si="6"/>
        <v>0</v>
      </c>
      <c r="BC54" s="202">
        <f>IF(AND(AZ54,AX54),I54-Keuzelijsten!$A$3+1,-3)</f>
        <v>-3</v>
      </c>
      <c r="BD54" s="202">
        <f>IF(AND(AZ54,AY54),Keuzelijsten!$B$5-H54+1,-2)</f>
        <v>-2</v>
      </c>
      <c r="BF54" s="202">
        <f>IF(AND(AV54,BB54=0),Keuzelijsten!$B$5-Keuzelijsten!$A$3+1,-4)</f>
        <v>-4</v>
      </c>
      <c r="BH54" s="202">
        <f t="shared" si="15"/>
        <v>0</v>
      </c>
    </row>
    <row r="55" spans="1:60" x14ac:dyDescent="0.25">
      <c r="A55" s="284"/>
      <c r="B55" s="287"/>
      <c r="C55" s="290"/>
      <c r="D55" s="2"/>
      <c r="E55" s="37"/>
      <c r="F55" s="38"/>
      <c r="G55" s="91"/>
      <c r="H55" s="164"/>
      <c r="I55" s="165"/>
      <c r="J55" s="92">
        <f t="shared" si="0"/>
        <v>0</v>
      </c>
      <c r="K55" s="93">
        <f t="shared" si="1"/>
        <v>0</v>
      </c>
      <c r="L55" s="127" t="str">
        <f t="shared" si="44"/>
        <v/>
      </c>
      <c r="M55" s="128" t="str">
        <f t="shared" si="45"/>
        <v/>
      </c>
      <c r="N55" s="11"/>
      <c r="O55" s="11"/>
      <c r="P55" s="14"/>
      <c r="Q55" s="13"/>
      <c r="R55" s="11"/>
      <c r="S55" s="12"/>
      <c r="T55" s="13"/>
      <c r="U55" s="12"/>
      <c r="V55" s="15"/>
      <c r="W55" s="39"/>
      <c r="X55" s="17"/>
      <c r="Y55" s="40"/>
      <c r="Z55" s="11"/>
      <c r="AA55" s="95"/>
      <c r="AB55" s="205"/>
      <c r="AC55" s="206"/>
      <c r="AD55" s="139">
        <f t="shared" si="7"/>
        <v>0</v>
      </c>
      <c r="AE55" s="273"/>
      <c r="AG55" s="96">
        <f t="shared" ref="AG55:AG57" si="54">IF(K55=0,0,(MAX($K$54:$K$58)*$B$7)*(K55/SUM($K$54:$K$58)))</f>
        <v>0</v>
      </c>
      <c r="AH55" s="44">
        <f t="shared" si="27"/>
        <v>0</v>
      </c>
      <c r="AI55" s="44">
        <f t="shared" si="28"/>
        <v>0</v>
      </c>
      <c r="AJ55" s="44">
        <f t="shared" si="29"/>
        <v>0</v>
      </c>
      <c r="AK55" s="44">
        <f t="shared" si="30"/>
        <v>0</v>
      </c>
      <c r="AL55" s="44">
        <f t="shared" si="31"/>
        <v>0</v>
      </c>
      <c r="AM55" s="203">
        <f t="shared" si="12"/>
        <v>0</v>
      </c>
      <c r="AV55" s="202" t="b">
        <f t="shared" si="13"/>
        <v>0</v>
      </c>
      <c r="AX55" s="202" t="b">
        <f t="shared" si="4"/>
        <v>0</v>
      </c>
      <c r="AY55" s="202" t="b">
        <f t="shared" si="5"/>
        <v>0</v>
      </c>
      <c r="AZ55" s="202" t="b">
        <f t="shared" si="14"/>
        <v>0</v>
      </c>
      <c r="BB55" s="202">
        <f t="shared" si="6"/>
        <v>0</v>
      </c>
      <c r="BC55" s="202">
        <f>IF(AND(AZ55,AX55),I55-Keuzelijsten!$A$3+1,-3)</f>
        <v>-3</v>
      </c>
      <c r="BD55" s="202">
        <f>IF(AND(AZ55,AY55),Keuzelijsten!$B$5-H55+1,-2)</f>
        <v>-2</v>
      </c>
      <c r="BF55" s="202">
        <f>IF(AND(AV55,BB55=0),Keuzelijsten!$B$5-Keuzelijsten!$A$3+1,-4)</f>
        <v>-4</v>
      </c>
      <c r="BH55" s="202">
        <f t="shared" si="15"/>
        <v>0</v>
      </c>
    </row>
    <row r="56" spans="1:60" x14ac:dyDescent="0.25">
      <c r="A56" s="284"/>
      <c r="B56" s="287"/>
      <c r="C56" s="290"/>
      <c r="D56" s="2"/>
      <c r="E56" s="37"/>
      <c r="F56" s="38"/>
      <c r="G56" s="91"/>
      <c r="H56" s="164"/>
      <c r="I56" s="165"/>
      <c r="J56" s="92">
        <f t="shared" si="0"/>
        <v>0</v>
      </c>
      <c r="K56" s="93">
        <f t="shared" si="1"/>
        <v>0</v>
      </c>
      <c r="L56" s="127" t="str">
        <f t="shared" si="44"/>
        <v/>
      </c>
      <c r="M56" s="128" t="str">
        <f t="shared" si="45"/>
        <v/>
      </c>
      <c r="N56" s="11"/>
      <c r="O56" s="11"/>
      <c r="P56" s="14"/>
      <c r="Q56" s="13"/>
      <c r="R56" s="11"/>
      <c r="S56" s="12"/>
      <c r="T56" s="13"/>
      <c r="U56" s="12"/>
      <c r="V56" s="15"/>
      <c r="W56" s="39"/>
      <c r="X56" s="17"/>
      <c r="Y56" s="40"/>
      <c r="Z56" s="11"/>
      <c r="AA56" s="95"/>
      <c r="AB56" s="205"/>
      <c r="AC56" s="206"/>
      <c r="AD56" s="139">
        <f t="shared" si="7"/>
        <v>0</v>
      </c>
      <c r="AE56" s="273"/>
      <c r="AG56" s="96">
        <f t="shared" si="54"/>
        <v>0</v>
      </c>
      <c r="AH56" s="44">
        <f t="shared" si="27"/>
        <v>0</v>
      </c>
      <c r="AI56" s="44">
        <f t="shared" si="28"/>
        <v>0</v>
      </c>
      <c r="AJ56" s="44">
        <f t="shared" si="29"/>
        <v>0</v>
      </c>
      <c r="AK56" s="44">
        <f t="shared" si="30"/>
        <v>0</v>
      </c>
      <c r="AL56" s="44">
        <f t="shared" si="31"/>
        <v>0</v>
      </c>
      <c r="AM56" s="203">
        <f t="shared" si="12"/>
        <v>0</v>
      </c>
      <c r="AV56" s="202" t="b">
        <f t="shared" si="13"/>
        <v>0</v>
      </c>
      <c r="AX56" s="202" t="b">
        <f t="shared" si="4"/>
        <v>0</v>
      </c>
      <c r="AY56" s="202" t="b">
        <f t="shared" si="5"/>
        <v>0</v>
      </c>
      <c r="AZ56" s="202" t="b">
        <f t="shared" si="14"/>
        <v>0</v>
      </c>
      <c r="BB56" s="202">
        <f t="shared" si="6"/>
        <v>0</v>
      </c>
      <c r="BC56" s="202">
        <f>IF(AND(AZ56,AX56),I56-Keuzelijsten!$A$3+1,-3)</f>
        <v>-3</v>
      </c>
      <c r="BD56" s="202">
        <f>IF(AND(AZ56,AY56),Keuzelijsten!$B$5-H56+1,-2)</f>
        <v>-2</v>
      </c>
      <c r="BF56" s="202">
        <f>IF(AND(AV56,BB56=0),Keuzelijsten!$B$5-Keuzelijsten!$A$3+1,-4)</f>
        <v>-4</v>
      </c>
      <c r="BH56" s="202">
        <f t="shared" si="15"/>
        <v>0</v>
      </c>
    </row>
    <row r="57" spans="1:60" x14ac:dyDescent="0.25">
      <c r="A57" s="285"/>
      <c r="B57" s="288"/>
      <c r="C57" s="291"/>
      <c r="D57" s="5"/>
      <c r="E57" s="31"/>
      <c r="F57" s="41"/>
      <c r="G57" s="97" t="str">
        <f t="shared" ref="G57:G59" si="55">IF(ISBLANK(F57),"",($G$7-F57)/365.25)</f>
        <v/>
      </c>
      <c r="H57" s="164"/>
      <c r="I57" s="165"/>
      <c r="J57" s="98">
        <f t="shared" si="0"/>
        <v>0</v>
      </c>
      <c r="K57" s="99">
        <f t="shared" si="1"/>
        <v>0</v>
      </c>
      <c r="L57" s="129" t="str">
        <f t="shared" si="44"/>
        <v/>
      </c>
      <c r="M57" s="130" t="str">
        <f t="shared" si="45"/>
        <v/>
      </c>
      <c r="N57" s="18"/>
      <c r="O57" s="18"/>
      <c r="P57" s="21"/>
      <c r="Q57" s="20"/>
      <c r="R57" s="18"/>
      <c r="S57" s="19"/>
      <c r="T57" s="20"/>
      <c r="U57" s="19"/>
      <c r="V57" s="22"/>
      <c r="W57" s="32"/>
      <c r="X57" s="23"/>
      <c r="Y57" s="33"/>
      <c r="Z57" s="18"/>
      <c r="AA57" s="102"/>
      <c r="AB57" s="205"/>
      <c r="AC57" s="206"/>
      <c r="AD57" s="140">
        <f t="shared" si="7"/>
        <v>0</v>
      </c>
      <c r="AE57" s="274"/>
      <c r="AG57" s="96">
        <f t="shared" si="54"/>
        <v>0</v>
      </c>
      <c r="AH57" s="44">
        <f t="shared" si="27"/>
        <v>0</v>
      </c>
      <c r="AI57" s="44">
        <f t="shared" si="28"/>
        <v>0</v>
      </c>
      <c r="AJ57" s="44">
        <f t="shared" si="29"/>
        <v>0</v>
      </c>
      <c r="AK57" s="44">
        <f t="shared" si="30"/>
        <v>0</v>
      </c>
      <c r="AL57" s="44">
        <f t="shared" si="31"/>
        <v>0</v>
      </c>
      <c r="AM57" s="203">
        <f t="shared" si="12"/>
        <v>0</v>
      </c>
      <c r="AV57" s="202" t="b">
        <f t="shared" si="13"/>
        <v>0</v>
      </c>
      <c r="AX57" s="202" t="b">
        <f t="shared" si="4"/>
        <v>0</v>
      </c>
      <c r="AY57" s="202" t="b">
        <f t="shared" si="5"/>
        <v>0</v>
      </c>
      <c r="AZ57" s="202" t="b">
        <f t="shared" si="14"/>
        <v>0</v>
      </c>
      <c r="BB57" s="202">
        <f t="shared" si="6"/>
        <v>0</v>
      </c>
      <c r="BC57" s="202">
        <f>IF(AND(AZ57,AX57),I57-Keuzelijsten!$A$3+1,-3)</f>
        <v>-3</v>
      </c>
      <c r="BD57" s="202">
        <f>IF(AND(AZ57,AY57),Keuzelijsten!$B$5-H57+1,-2)</f>
        <v>-2</v>
      </c>
      <c r="BF57" s="202">
        <f>IF(AND(AV57,BB57=0),Keuzelijsten!$B$5-Keuzelijsten!$A$3+1,-4)</f>
        <v>-4</v>
      </c>
      <c r="BH57" s="202">
        <f t="shared" si="15"/>
        <v>0</v>
      </c>
    </row>
    <row r="58" spans="1:60" ht="15.75" thickBot="1" x14ac:dyDescent="0.3">
      <c r="A58" s="286"/>
      <c r="B58" s="289"/>
      <c r="C58" s="292"/>
      <c r="D58" s="8"/>
      <c r="E58" s="34"/>
      <c r="F58" s="42"/>
      <c r="G58" s="103" t="str">
        <f t="shared" si="55"/>
        <v/>
      </c>
      <c r="H58" s="166"/>
      <c r="I58" s="167"/>
      <c r="J58" s="104">
        <f t="shared" si="0"/>
        <v>0</v>
      </c>
      <c r="K58" s="105">
        <f t="shared" si="1"/>
        <v>0</v>
      </c>
      <c r="L58" s="131" t="str">
        <f t="shared" si="44"/>
        <v/>
      </c>
      <c r="M58" s="132" t="str">
        <f t="shared" si="45"/>
        <v/>
      </c>
      <c r="N58" s="24"/>
      <c r="O58" s="24"/>
      <c r="P58" s="27"/>
      <c r="Q58" s="26"/>
      <c r="R58" s="24"/>
      <c r="S58" s="25"/>
      <c r="T58" s="26"/>
      <c r="U58" s="25"/>
      <c r="V58" s="28"/>
      <c r="W58" s="35"/>
      <c r="X58" s="30"/>
      <c r="Y58" s="36"/>
      <c r="Z58" s="24"/>
      <c r="AA58" s="88"/>
      <c r="AB58" s="209"/>
      <c r="AC58" s="210"/>
      <c r="AD58" s="141">
        <f t="shared" si="7"/>
        <v>0</v>
      </c>
      <c r="AE58" s="275"/>
      <c r="AG58" s="96">
        <f>IF(K58=0,0,(MAX($K$54:$K$58)*$B$7)*(K58/SUM($K$54:$K$58)))</f>
        <v>0</v>
      </c>
      <c r="AH58" s="44">
        <f t="shared" si="27"/>
        <v>0</v>
      </c>
      <c r="AI58" s="44">
        <f t="shared" si="28"/>
        <v>0</v>
      </c>
      <c r="AJ58" s="44">
        <f t="shared" si="29"/>
        <v>0</v>
      </c>
      <c r="AK58" s="44">
        <f t="shared" si="30"/>
        <v>0</v>
      </c>
      <c r="AL58" s="44">
        <f t="shared" si="31"/>
        <v>0</v>
      </c>
      <c r="AM58" s="203">
        <f t="shared" si="12"/>
        <v>0</v>
      </c>
      <c r="AV58" s="202" t="b">
        <f t="shared" si="13"/>
        <v>0</v>
      </c>
      <c r="AX58" s="202" t="b">
        <f t="shared" si="4"/>
        <v>0</v>
      </c>
      <c r="AY58" s="202" t="b">
        <f t="shared" si="5"/>
        <v>0</v>
      </c>
      <c r="AZ58" s="202" t="b">
        <f t="shared" si="14"/>
        <v>0</v>
      </c>
      <c r="BB58" s="202">
        <f t="shared" si="6"/>
        <v>0</v>
      </c>
      <c r="BC58" s="202">
        <f>IF(AND(AZ58,AX58),I58-Keuzelijsten!$A$3+1,-3)</f>
        <v>-3</v>
      </c>
      <c r="BD58" s="202">
        <f>IF(AND(AZ58,AY58),Keuzelijsten!$B$5-H58+1,-2)</f>
        <v>-2</v>
      </c>
      <c r="BF58" s="202">
        <f>IF(AND(AV58,BB58=0),Keuzelijsten!$B$5-Keuzelijsten!$A$3+1,-4)</f>
        <v>-4</v>
      </c>
      <c r="BH58" s="202">
        <f t="shared" si="15"/>
        <v>0</v>
      </c>
    </row>
    <row r="59" spans="1:60" x14ac:dyDescent="0.25">
      <c r="A59" s="284">
        <v>11</v>
      </c>
      <c r="B59" s="287" t="s">
        <v>49</v>
      </c>
      <c r="C59" s="290">
        <f>COUNTA(D59:D63)</f>
        <v>0</v>
      </c>
      <c r="D59" s="2"/>
      <c r="E59" s="37"/>
      <c r="F59" s="38"/>
      <c r="G59" s="91" t="str">
        <f t="shared" si="55"/>
        <v/>
      </c>
      <c r="H59" s="164"/>
      <c r="I59" s="165"/>
      <c r="J59" s="92">
        <f t="shared" si="0"/>
        <v>0</v>
      </c>
      <c r="K59" s="93">
        <f t="shared" si="1"/>
        <v>0</v>
      </c>
      <c r="L59" s="127" t="str">
        <f t="shared" si="44"/>
        <v/>
      </c>
      <c r="M59" s="128" t="str">
        <f t="shared" si="45"/>
        <v/>
      </c>
      <c r="N59" s="11"/>
      <c r="O59" s="11"/>
      <c r="P59" s="14"/>
      <c r="Q59" s="13"/>
      <c r="R59" s="11"/>
      <c r="S59" s="12"/>
      <c r="T59" s="13"/>
      <c r="U59" s="12"/>
      <c r="V59" s="15"/>
      <c r="W59" s="39"/>
      <c r="X59" s="17"/>
      <c r="Y59" s="40"/>
      <c r="Z59" s="11"/>
      <c r="AA59" s="95"/>
      <c r="AB59" s="205"/>
      <c r="AC59" s="206"/>
      <c r="AD59" s="139">
        <f t="shared" si="7"/>
        <v>0</v>
      </c>
      <c r="AE59" s="273">
        <f t="shared" ref="AE59" si="56">SUM(AD59:AD63)</f>
        <v>0</v>
      </c>
      <c r="AG59" s="96">
        <f>IF(K59=0,0,(MAX($K$59:$K$63)*$B$7)*(K59/SUM($K$59:$K$63)))</f>
        <v>0</v>
      </c>
      <c r="AH59" s="44">
        <f t="shared" si="27"/>
        <v>0</v>
      </c>
      <c r="AI59" s="44">
        <f t="shared" si="28"/>
        <v>0</v>
      </c>
      <c r="AJ59" s="44">
        <f t="shared" si="29"/>
        <v>0</v>
      </c>
      <c r="AK59" s="44">
        <f t="shared" si="30"/>
        <v>0</v>
      </c>
      <c r="AL59" s="44">
        <f t="shared" si="31"/>
        <v>0</v>
      </c>
      <c r="AM59" s="203">
        <f t="shared" si="12"/>
        <v>0</v>
      </c>
      <c r="AV59" s="202" t="b">
        <f t="shared" si="13"/>
        <v>0</v>
      </c>
      <c r="AX59" s="202" t="b">
        <f t="shared" si="4"/>
        <v>0</v>
      </c>
      <c r="AY59" s="202" t="b">
        <f t="shared" si="5"/>
        <v>0</v>
      </c>
      <c r="AZ59" s="202" t="b">
        <f t="shared" si="14"/>
        <v>0</v>
      </c>
      <c r="BB59" s="202">
        <f t="shared" si="6"/>
        <v>0</v>
      </c>
      <c r="BC59" s="202">
        <f>IF(AND(AZ59,AX59),I59-Keuzelijsten!$A$3+1,-3)</f>
        <v>-3</v>
      </c>
      <c r="BD59" s="202">
        <f>IF(AND(AZ59,AY59),Keuzelijsten!$B$5-H59+1,-2)</f>
        <v>-2</v>
      </c>
      <c r="BF59" s="202">
        <f>IF(AND(AV59,BB59=0),Keuzelijsten!$B$5-Keuzelijsten!$A$3+1,-4)</f>
        <v>-4</v>
      </c>
      <c r="BH59" s="202">
        <f t="shared" si="15"/>
        <v>0</v>
      </c>
    </row>
    <row r="60" spans="1:60" x14ac:dyDescent="0.25">
      <c r="A60" s="284"/>
      <c r="B60" s="287"/>
      <c r="C60" s="290"/>
      <c r="D60" s="2"/>
      <c r="E60" s="37"/>
      <c r="F60" s="38"/>
      <c r="G60" s="91"/>
      <c r="H60" s="164"/>
      <c r="I60" s="165"/>
      <c r="J60" s="92">
        <f t="shared" si="0"/>
        <v>0</v>
      </c>
      <c r="K60" s="93">
        <f t="shared" si="1"/>
        <v>0</v>
      </c>
      <c r="L60" s="127" t="str">
        <f t="shared" si="44"/>
        <v/>
      </c>
      <c r="M60" s="128" t="str">
        <f t="shared" si="45"/>
        <v/>
      </c>
      <c r="N60" s="11"/>
      <c r="O60" s="11"/>
      <c r="P60" s="14"/>
      <c r="Q60" s="13"/>
      <c r="R60" s="11"/>
      <c r="S60" s="12"/>
      <c r="T60" s="13"/>
      <c r="U60" s="12"/>
      <c r="V60" s="15"/>
      <c r="W60" s="39"/>
      <c r="X60" s="17"/>
      <c r="Y60" s="40"/>
      <c r="Z60" s="11"/>
      <c r="AA60" s="95"/>
      <c r="AB60" s="205"/>
      <c r="AC60" s="206"/>
      <c r="AD60" s="139">
        <f t="shared" si="7"/>
        <v>0</v>
      </c>
      <c r="AE60" s="273"/>
      <c r="AG60" s="96">
        <f t="shared" ref="AG60:AG62" si="57">IF(K60=0,0,(MAX($K$59:$K$63)*$B$7)*(K60/SUM($K$59:$K$63)))</f>
        <v>0</v>
      </c>
      <c r="AH60" s="44">
        <f t="shared" si="27"/>
        <v>0</v>
      </c>
      <c r="AI60" s="44">
        <f t="shared" si="28"/>
        <v>0</v>
      </c>
      <c r="AJ60" s="44">
        <f t="shared" si="29"/>
        <v>0</v>
      </c>
      <c r="AK60" s="44">
        <f t="shared" si="30"/>
        <v>0</v>
      </c>
      <c r="AL60" s="44">
        <f t="shared" si="31"/>
        <v>0</v>
      </c>
      <c r="AM60" s="203">
        <f t="shared" si="12"/>
        <v>0</v>
      </c>
      <c r="AV60" s="202" t="b">
        <f t="shared" si="13"/>
        <v>0</v>
      </c>
      <c r="AX60" s="202" t="b">
        <f t="shared" si="4"/>
        <v>0</v>
      </c>
      <c r="AY60" s="202" t="b">
        <f t="shared" si="5"/>
        <v>0</v>
      </c>
      <c r="AZ60" s="202" t="b">
        <f t="shared" si="14"/>
        <v>0</v>
      </c>
      <c r="BB60" s="202">
        <f t="shared" si="6"/>
        <v>0</v>
      </c>
      <c r="BC60" s="202">
        <f>IF(AND(AZ60,AX60),I60-Keuzelijsten!$A$3+1,-3)</f>
        <v>-3</v>
      </c>
      <c r="BD60" s="202">
        <f>IF(AND(AZ60,AY60),Keuzelijsten!$B$5-H60+1,-2)</f>
        <v>-2</v>
      </c>
      <c r="BF60" s="202">
        <f>IF(AND(AV60,BB60=0),Keuzelijsten!$B$5-Keuzelijsten!$A$3+1,-4)</f>
        <v>-4</v>
      </c>
      <c r="BH60" s="202">
        <f t="shared" si="15"/>
        <v>0</v>
      </c>
    </row>
    <row r="61" spans="1:60" x14ac:dyDescent="0.25">
      <c r="A61" s="284"/>
      <c r="B61" s="287"/>
      <c r="C61" s="290"/>
      <c r="D61" s="2"/>
      <c r="E61" s="37"/>
      <c r="F61" s="38"/>
      <c r="G61" s="91"/>
      <c r="H61" s="164"/>
      <c r="I61" s="165"/>
      <c r="J61" s="92">
        <f t="shared" si="0"/>
        <v>0</v>
      </c>
      <c r="K61" s="93">
        <f t="shared" si="1"/>
        <v>0</v>
      </c>
      <c r="L61" s="127" t="str">
        <f t="shared" si="44"/>
        <v/>
      </c>
      <c r="M61" s="128" t="str">
        <f t="shared" si="45"/>
        <v/>
      </c>
      <c r="N61" s="11"/>
      <c r="O61" s="11"/>
      <c r="P61" s="14"/>
      <c r="Q61" s="13"/>
      <c r="R61" s="11"/>
      <c r="S61" s="12"/>
      <c r="T61" s="13"/>
      <c r="U61" s="12"/>
      <c r="V61" s="15"/>
      <c r="W61" s="39"/>
      <c r="X61" s="17"/>
      <c r="Y61" s="40"/>
      <c r="Z61" s="11"/>
      <c r="AA61" s="95"/>
      <c r="AB61" s="205"/>
      <c r="AC61" s="206"/>
      <c r="AD61" s="139">
        <f t="shared" si="7"/>
        <v>0</v>
      </c>
      <c r="AE61" s="273"/>
      <c r="AG61" s="96">
        <f t="shared" si="57"/>
        <v>0</v>
      </c>
      <c r="AH61" s="44">
        <f t="shared" si="27"/>
        <v>0</v>
      </c>
      <c r="AI61" s="44">
        <f t="shared" si="28"/>
        <v>0</v>
      </c>
      <c r="AJ61" s="44">
        <f t="shared" si="29"/>
        <v>0</v>
      </c>
      <c r="AK61" s="44">
        <f t="shared" si="30"/>
        <v>0</v>
      </c>
      <c r="AL61" s="44">
        <f t="shared" si="31"/>
        <v>0</v>
      </c>
      <c r="AM61" s="203">
        <f t="shared" si="12"/>
        <v>0</v>
      </c>
      <c r="AV61" s="202" t="b">
        <f t="shared" si="13"/>
        <v>0</v>
      </c>
      <c r="AX61" s="202" t="b">
        <f t="shared" si="4"/>
        <v>0</v>
      </c>
      <c r="AY61" s="202" t="b">
        <f t="shared" si="5"/>
        <v>0</v>
      </c>
      <c r="AZ61" s="202" t="b">
        <f t="shared" si="14"/>
        <v>0</v>
      </c>
      <c r="BB61" s="202">
        <f t="shared" si="6"/>
        <v>0</v>
      </c>
      <c r="BC61" s="202">
        <f>IF(AND(AZ61,AX61),I61-Keuzelijsten!$A$3+1,-3)</f>
        <v>-3</v>
      </c>
      <c r="BD61" s="202">
        <f>IF(AND(AZ61,AY61),Keuzelijsten!$B$5-H61+1,-2)</f>
        <v>-2</v>
      </c>
      <c r="BF61" s="202">
        <f>IF(AND(AV61,BB61=0),Keuzelijsten!$B$5-Keuzelijsten!$A$3+1,-4)</f>
        <v>-4</v>
      </c>
      <c r="BH61" s="202">
        <f t="shared" si="15"/>
        <v>0</v>
      </c>
    </row>
    <row r="62" spans="1:60" x14ac:dyDescent="0.25">
      <c r="A62" s="285"/>
      <c r="B62" s="288"/>
      <c r="C62" s="291"/>
      <c r="D62" s="5"/>
      <c r="E62" s="31"/>
      <c r="F62" s="41"/>
      <c r="G62" s="97" t="str">
        <f t="shared" ref="G62:G64" si="58">IF(ISBLANK(F62),"",($G$7-F62)/365.25)</f>
        <v/>
      </c>
      <c r="H62" s="164"/>
      <c r="I62" s="165"/>
      <c r="J62" s="98">
        <f t="shared" si="0"/>
        <v>0</v>
      </c>
      <c r="K62" s="99">
        <f t="shared" si="1"/>
        <v>0</v>
      </c>
      <c r="L62" s="129" t="str">
        <f t="shared" si="44"/>
        <v/>
      </c>
      <c r="M62" s="130" t="str">
        <f t="shared" si="45"/>
        <v/>
      </c>
      <c r="N62" s="18"/>
      <c r="O62" s="18"/>
      <c r="P62" s="21"/>
      <c r="Q62" s="20"/>
      <c r="R62" s="18"/>
      <c r="S62" s="19"/>
      <c r="T62" s="20"/>
      <c r="U62" s="19"/>
      <c r="V62" s="22"/>
      <c r="W62" s="32"/>
      <c r="X62" s="23"/>
      <c r="Y62" s="33"/>
      <c r="Z62" s="18"/>
      <c r="AA62" s="102"/>
      <c r="AB62" s="205"/>
      <c r="AC62" s="206"/>
      <c r="AD62" s="140">
        <f t="shared" si="7"/>
        <v>0</v>
      </c>
      <c r="AE62" s="274"/>
      <c r="AG62" s="96">
        <f t="shared" si="57"/>
        <v>0</v>
      </c>
      <c r="AH62" s="44">
        <f t="shared" si="27"/>
        <v>0</v>
      </c>
      <c r="AI62" s="44">
        <f t="shared" si="28"/>
        <v>0</v>
      </c>
      <c r="AJ62" s="44">
        <f t="shared" si="29"/>
        <v>0</v>
      </c>
      <c r="AK62" s="44">
        <f t="shared" si="30"/>
        <v>0</v>
      </c>
      <c r="AL62" s="44">
        <f t="shared" si="31"/>
        <v>0</v>
      </c>
      <c r="AM62" s="203">
        <f t="shared" si="12"/>
        <v>0</v>
      </c>
      <c r="AV62" s="202" t="b">
        <f t="shared" si="13"/>
        <v>0</v>
      </c>
      <c r="AX62" s="202" t="b">
        <f t="shared" si="4"/>
        <v>0</v>
      </c>
      <c r="AY62" s="202" t="b">
        <f t="shared" si="5"/>
        <v>0</v>
      </c>
      <c r="AZ62" s="202" t="b">
        <f t="shared" si="14"/>
        <v>0</v>
      </c>
      <c r="BB62" s="202">
        <f t="shared" si="6"/>
        <v>0</v>
      </c>
      <c r="BC62" s="202">
        <f>IF(AND(AZ62,AX62),I62-Keuzelijsten!$A$3+1,-3)</f>
        <v>-3</v>
      </c>
      <c r="BD62" s="202">
        <f>IF(AND(AZ62,AY62),Keuzelijsten!$B$5-H62+1,-2)</f>
        <v>-2</v>
      </c>
      <c r="BF62" s="202">
        <f>IF(AND(AV62,BB62=0),Keuzelijsten!$B$5-Keuzelijsten!$A$3+1,-4)</f>
        <v>-4</v>
      </c>
      <c r="BH62" s="202">
        <f t="shared" si="15"/>
        <v>0</v>
      </c>
    </row>
    <row r="63" spans="1:60" ht="15.75" thickBot="1" x14ac:dyDescent="0.3">
      <c r="A63" s="286"/>
      <c r="B63" s="289"/>
      <c r="C63" s="292"/>
      <c r="D63" s="8"/>
      <c r="E63" s="34"/>
      <c r="F63" s="42"/>
      <c r="G63" s="103" t="str">
        <f t="shared" si="58"/>
        <v/>
      </c>
      <c r="H63" s="166"/>
      <c r="I63" s="167"/>
      <c r="J63" s="104">
        <f t="shared" si="0"/>
        <v>0</v>
      </c>
      <c r="K63" s="105">
        <f t="shared" si="1"/>
        <v>0</v>
      </c>
      <c r="L63" s="131" t="str">
        <f t="shared" si="44"/>
        <v/>
      </c>
      <c r="M63" s="132" t="str">
        <f t="shared" si="45"/>
        <v/>
      </c>
      <c r="N63" s="24"/>
      <c r="O63" s="24"/>
      <c r="P63" s="27"/>
      <c r="Q63" s="26"/>
      <c r="R63" s="24"/>
      <c r="S63" s="25"/>
      <c r="T63" s="26"/>
      <c r="U63" s="25"/>
      <c r="V63" s="28"/>
      <c r="W63" s="35"/>
      <c r="X63" s="30"/>
      <c r="Y63" s="36"/>
      <c r="Z63" s="24"/>
      <c r="AA63" s="88"/>
      <c r="AB63" s="209"/>
      <c r="AC63" s="210"/>
      <c r="AD63" s="141">
        <f t="shared" si="7"/>
        <v>0</v>
      </c>
      <c r="AE63" s="275"/>
      <c r="AG63" s="96">
        <f>IF(K63=0,0,(MAX($K$59:$K$63)*$B$7)*(K63/SUM($K$59:$K$63)))</f>
        <v>0</v>
      </c>
      <c r="AH63" s="44">
        <f t="shared" si="27"/>
        <v>0</v>
      </c>
      <c r="AI63" s="44">
        <f t="shared" si="28"/>
        <v>0</v>
      </c>
      <c r="AJ63" s="44">
        <f t="shared" si="29"/>
        <v>0</v>
      </c>
      <c r="AK63" s="44">
        <f t="shared" si="30"/>
        <v>0</v>
      </c>
      <c r="AL63" s="44">
        <f t="shared" si="31"/>
        <v>0</v>
      </c>
      <c r="AM63" s="203">
        <f t="shared" si="12"/>
        <v>0</v>
      </c>
      <c r="AV63" s="202" t="b">
        <f t="shared" si="13"/>
        <v>0</v>
      </c>
      <c r="AX63" s="202" t="b">
        <f t="shared" si="4"/>
        <v>0</v>
      </c>
      <c r="AY63" s="202" t="b">
        <f t="shared" si="5"/>
        <v>0</v>
      </c>
      <c r="AZ63" s="202" t="b">
        <f t="shared" si="14"/>
        <v>0</v>
      </c>
      <c r="BB63" s="202">
        <f t="shared" si="6"/>
        <v>0</v>
      </c>
      <c r="BC63" s="202">
        <f>IF(AND(AZ63,AX63),I63-Keuzelijsten!$A$3+1,-3)</f>
        <v>-3</v>
      </c>
      <c r="BD63" s="202">
        <f>IF(AND(AZ63,AY63),Keuzelijsten!$B$5-H63+1,-2)</f>
        <v>-2</v>
      </c>
      <c r="BF63" s="202">
        <f>IF(AND(AV63,BB63=0),Keuzelijsten!$B$5-Keuzelijsten!$A$3+1,-4)</f>
        <v>-4</v>
      </c>
      <c r="BH63" s="202">
        <f t="shared" si="15"/>
        <v>0</v>
      </c>
    </row>
    <row r="64" spans="1:60" x14ac:dyDescent="0.25">
      <c r="A64" s="284">
        <v>12</v>
      </c>
      <c r="B64" s="287" t="s">
        <v>49</v>
      </c>
      <c r="C64" s="290">
        <f>COUNTA(D64:D68)</f>
        <v>0</v>
      </c>
      <c r="D64" s="2"/>
      <c r="E64" s="37"/>
      <c r="F64" s="38"/>
      <c r="G64" s="91" t="str">
        <f t="shared" si="58"/>
        <v/>
      </c>
      <c r="H64" s="164"/>
      <c r="I64" s="165"/>
      <c r="J64" s="92">
        <f t="shared" si="0"/>
        <v>0</v>
      </c>
      <c r="K64" s="93">
        <f t="shared" si="1"/>
        <v>0</v>
      </c>
      <c r="L64" s="127" t="str">
        <f t="shared" si="44"/>
        <v/>
      </c>
      <c r="M64" s="128" t="str">
        <f t="shared" si="45"/>
        <v/>
      </c>
      <c r="N64" s="11"/>
      <c r="O64" s="11"/>
      <c r="P64" s="14"/>
      <c r="Q64" s="13"/>
      <c r="R64" s="11"/>
      <c r="S64" s="12"/>
      <c r="T64" s="13"/>
      <c r="U64" s="12"/>
      <c r="V64" s="15"/>
      <c r="W64" s="39"/>
      <c r="X64" s="17"/>
      <c r="Y64" s="40"/>
      <c r="Z64" s="11"/>
      <c r="AA64" s="95"/>
      <c r="AB64" s="205"/>
      <c r="AC64" s="206"/>
      <c r="AD64" s="139">
        <f t="shared" si="7"/>
        <v>0</v>
      </c>
      <c r="AE64" s="273">
        <f t="shared" ref="AE64" si="59">SUM(AD64:AD68)</f>
        <v>0</v>
      </c>
      <c r="AG64" s="96">
        <f>IF(K64=0,0,(MAX($K$64:$K$68)*$B$7)*(K64/SUM($K$64:$K$68)))</f>
        <v>0</v>
      </c>
      <c r="AH64" s="44">
        <f t="shared" si="27"/>
        <v>0</v>
      </c>
      <c r="AI64" s="44">
        <f t="shared" si="28"/>
        <v>0</v>
      </c>
      <c r="AJ64" s="44">
        <f t="shared" si="29"/>
        <v>0</v>
      </c>
      <c r="AK64" s="44">
        <f t="shared" si="30"/>
        <v>0</v>
      </c>
      <c r="AL64" s="44">
        <f t="shared" si="31"/>
        <v>0</v>
      </c>
      <c r="AM64" s="203">
        <f t="shared" si="12"/>
        <v>0</v>
      </c>
      <c r="AV64" s="202" t="b">
        <f t="shared" si="13"/>
        <v>0</v>
      </c>
      <c r="AX64" s="202" t="b">
        <f t="shared" si="4"/>
        <v>0</v>
      </c>
      <c r="AY64" s="202" t="b">
        <f t="shared" si="5"/>
        <v>0</v>
      </c>
      <c r="AZ64" s="202" t="b">
        <f t="shared" si="14"/>
        <v>0</v>
      </c>
      <c r="BB64" s="202">
        <f t="shared" si="6"/>
        <v>0</v>
      </c>
      <c r="BC64" s="202">
        <f>IF(AND(AZ64,AX64),I64-Keuzelijsten!$A$3+1,-3)</f>
        <v>-3</v>
      </c>
      <c r="BD64" s="202">
        <f>IF(AND(AZ64,AY64),Keuzelijsten!$B$5-H64+1,-2)</f>
        <v>-2</v>
      </c>
      <c r="BF64" s="202">
        <f>IF(AND(AV64,BB64=0),Keuzelijsten!$B$5-Keuzelijsten!$A$3+1,-4)</f>
        <v>-4</v>
      </c>
      <c r="BH64" s="202">
        <f t="shared" si="15"/>
        <v>0</v>
      </c>
    </row>
    <row r="65" spans="1:60" x14ac:dyDescent="0.25">
      <c r="A65" s="284"/>
      <c r="B65" s="287"/>
      <c r="C65" s="290"/>
      <c r="D65" s="2"/>
      <c r="E65" s="37"/>
      <c r="F65" s="38"/>
      <c r="G65" s="91"/>
      <c r="H65" s="164"/>
      <c r="I65" s="165"/>
      <c r="J65" s="92">
        <f t="shared" si="0"/>
        <v>0</v>
      </c>
      <c r="K65" s="93">
        <f t="shared" si="1"/>
        <v>0</v>
      </c>
      <c r="L65" s="127" t="str">
        <f t="shared" si="44"/>
        <v/>
      </c>
      <c r="M65" s="128" t="str">
        <f t="shared" si="45"/>
        <v/>
      </c>
      <c r="N65" s="11"/>
      <c r="O65" s="11"/>
      <c r="P65" s="14"/>
      <c r="Q65" s="13"/>
      <c r="R65" s="11"/>
      <c r="S65" s="12"/>
      <c r="T65" s="13"/>
      <c r="U65" s="12"/>
      <c r="V65" s="15"/>
      <c r="W65" s="39"/>
      <c r="X65" s="17"/>
      <c r="Y65" s="40"/>
      <c r="Z65" s="11"/>
      <c r="AA65" s="95"/>
      <c r="AB65" s="205"/>
      <c r="AC65" s="206"/>
      <c r="AD65" s="139">
        <f t="shared" si="7"/>
        <v>0</v>
      </c>
      <c r="AE65" s="273"/>
      <c r="AG65" s="96">
        <f t="shared" ref="AG65:AG67" si="60">IF(K65=0,0,(MAX($K$64:$K$68)*$B$7)*(K65/SUM($K$64:$K$68)))</f>
        <v>0</v>
      </c>
      <c r="AH65" s="44">
        <f t="shared" si="27"/>
        <v>0</v>
      </c>
      <c r="AI65" s="44">
        <f t="shared" si="28"/>
        <v>0</v>
      </c>
      <c r="AJ65" s="44">
        <f t="shared" si="29"/>
        <v>0</v>
      </c>
      <c r="AK65" s="44">
        <f t="shared" si="30"/>
        <v>0</v>
      </c>
      <c r="AL65" s="44">
        <f t="shared" si="31"/>
        <v>0</v>
      </c>
      <c r="AM65" s="203">
        <f t="shared" ref="AM65:AM83" si="61">$AB$6*AC23</f>
        <v>0</v>
      </c>
      <c r="AV65" s="202" t="b">
        <f t="shared" si="13"/>
        <v>0</v>
      </c>
      <c r="AX65" s="202" t="b">
        <f t="shared" si="4"/>
        <v>0</v>
      </c>
      <c r="AY65" s="202" t="b">
        <f t="shared" si="5"/>
        <v>0</v>
      </c>
      <c r="AZ65" s="202" t="b">
        <f t="shared" si="14"/>
        <v>0</v>
      </c>
      <c r="BB65" s="202">
        <f t="shared" si="6"/>
        <v>0</v>
      </c>
      <c r="BC65" s="202">
        <f>IF(AND(AZ65,AX65),I65-Keuzelijsten!$A$3+1,-3)</f>
        <v>-3</v>
      </c>
      <c r="BD65" s="202">
        <f>IF(AND(AZ65,AY65),Keuzelijsten!$B$5-H65+1,-2)</f>
        <v>-2</v>
      </c>
      <c r="BF65" s="202">
        <f>IF(AND(AV65,BB65=0),Keuzelijsten!$B$5-Keuzelijsten!$A$3+1,-4)</f>
        <v>-4</v>
      </c>
      <c r="BH65" s="202">
        <f t="shared" si="15"/>
        <v>0</v>
      </c>
    </row>
    <row r="66" spans="1:60" x14ac:dyDescent="0.25">
      <c r="A66" s="284"/>
      <c r="B66" s="287"/>
      <c r="C66" s="290"/>
      <c r="D66" s="2"/>
      <c r="E66" s="37"/>
      <c r="F66" s="38"/>
      <c r="G66" s="91"/>
      <c r="H66" s="164"/>
      <c r="I66" s="165"/>
      <c r="J66" s="92">
        <f t="shared" si="0"/>
        <v>0</v>
      </c>
      <c r="K66" s="93">
        <f t="shared" si="1"/>
        <v>0</v>
      </c>
      <c r="L66" s="127" t="str">
        <f t="shared" si="44"/>
        <v/>
      </c>
      <c r="M66" s="128" t="str">
        <f t="shared" si="45"/>
        <v/>
      </c>
      <c r="N66" s="11"/>
      <c r="O66" s="11"/>
      <c r="P66" s="14"/>
      <c r="Q66" s="13"/>
      <c r="R66" s="11"/>
      <c r="S66" s="12"/>
      <c r="T66" s="13"/>
      <c r="U66" s="12"/>
      <c r="V66" s="15"/>
      <c r="W66" s="39"/>
      <c r="X66" s="17"/>
      <c r="Y66" s="40"/>
      <c r="Z66" s="11"/>
      <c r="AA66" s="95"/>
      <c r="AB66" s="205"/>
      <c r="AC66" s="206"/>
      <c r="AD66" s="139">
        <f t="shared" si="7"/>
        <v>0</v>
      </c>
      <c r="AE66" s="273"/>
      <c r="AG66" s="96">
        <f t="shared" si="60"/>
        <v>0</v>
      </c>
      <c r="AH66" s="44">
        <f t="shared" si="27"/>
        <v>0</v>
      </c>
      <c r="AI66" s="44">
        <f t="shared" si="28"/>
        <v>0</v>
      </c>
      <c r="AJ66" s="44">
        <f t="shared" si="29"/>
        <v>0</v>
      </c>
      <c r="AK66" s="44">
        <f t="shared" si="30"/>
        <v>0</v>
      </c>
      <c r="AL66" s="44">
        <f t="shared" si="31"/>
        <v>0</v>
      </c>
      <c r="AM66" s="203">
        <f t="shared" si="61"/>
        <v>0</v>
      </c>
      <c r="AV66" s="202" t="b">
        <f t="shared" si="13"/>
        <v>0</v>
      </c>
      <c r="AX66" s="202" t="b">
        <f t="shared" si="4"/>
        <v>0</v>
      </c>
      <c r="AY66" s="202" t="b">
        <f t="shared" si="5"/>
        <v>0</v>
      </c>
      <c r="AZ66" s="202" t="b">
        <f t="shared" si="14"/>
        <v>0</v>
      </c>
      <c r="BB66" s="202">
        <f t="shared" si="6"/>
        <v>0</v>
      </c>
      <c r="BC66" s="202">
        <f>IF(AND(AZ66,AX66),I66-Keuzelijsten!$A$3+1,-3)</f>
        <v>-3</v>
      </c>
      <c r="BD66" s="202">
        <f>IF(AND(AZ66,AY66),Keuzelijsten!$B$5-H66+1,-2)</f>
        <v>-2</v>
      </c>
      <c r="BF66" s="202">
        <f>IF(AND(AV66,BB66=0),Keuzelijsten!$B$5-Keuzelijsten!$A$3+1,-4)</f>
        <v>-4</v>
      </c>
      <c r="BH66" s="202">
        <f t="shared" si="15"/>
        <v>0</v>
      </c>
    </row>
    <row r="67" spans="1:60" x14ac:dyDescent="0.25">
      <c r="A67" s="285"/>
      <c r="B67" s="288"/>
      <c r="C67" s="291"/>
      <c r="D67" s="5"/>
      <c r="E67" s="31"/>
      <c r="F67" s="41"/>
      <c r="G67" s="97" t="str">
        <f t="shared" ref="G67:G69" si="62">IF(ISBLANK(F67),"",($G$7-F67)/365.25)</f>
        <v/>
      </c>
      <c r="H67" s="164"/>
      <c r="I67" s="165"/>
      <c r="J67" s="98">
        <f t="shared" si="0"/>
        <v>0</v>
      </c>
      <c r="K67" s="99">
        <f t="shared" si="1"/>
        <v>0</v>
      </c>
      <c r="L67" s="129" t="str">
        <f t="shared" si="44"/>
        <v/>
      </c>
      <c r="M67" s="130" t="str">
        <f t="shared" si="45"/>
        <v/>
      </c>
      <c r="N67" s="18"/>
      <c r="O67" s="18"/>
      <c r="P67" s="21"/>
      <c r="Q67" s="20"/>
      <c r="R67" s="18"/>
      <c r="S67" s="19"/>
      <c r="T67" s="20"/>
      <c r="U67" s="19"/>
      <c r="V67" s="22"/>
      <c r="W67" s="32"/>
      <c r="X67" s="23"/>
      <c r="Y67" s="33"/>
      <c r="Z67" s="18"/>
      <c r="AA67" s="102"/>
      <c r="AB67" s="205"/>
      <c r="AC67" s="206"/>
      <c r="AD67" s="140">
        <f t="shared" si="7"/>
        <v>0</v>
      </c>
      <c r="AE67" s="274"/>
      <c r="AG67" s="96">
        <f t="shared" si="60"/>
        <v>0</v>
      </c>
      <c r="AH67" s="44">
        <f t="shared" si="27"/>
        <v>0</v>
      </c>
      <c r="AI67" s="44">
        <f t="shared" si="28"/>
        <v>0</v>
      </c>
      <c r="AJ67" s="44">
        <f t="shared" si="29"/>
        <v>0</v>
      </c>
      <c r="AK67" s="44">
        <f t="shared" si="30"/>
        <v>0</v>
      </c>
      <c r="AL67" s="44">
        <f t="shared" si="31"/>
        <v>0</v>
      </c>
      <c r="AM67" s="203">
        <f t="shared" si="61"/>
        <v>0</v>
      </c>
      <c r="AV67" s="202" t="b">
        <f t="shared" si="13"/>
        <v>0</v>
      </c>
      <c r="AX67" s="202" t="b">
        <f t="shared" si="4"/>
        <v>0</v>
      </c>
      <c r="AY67" s="202" t="b">
        <f t="shared" si="5"/>
        <v>0</v>
      </c>
      <c r="AZ67" s="202" t="b">
        <f t="shared" si="14"/>
        <v>0</v>
      </c>
      <c r="BB67" s="202">
        <f t="shared" si="6"/>
        <v>0</v>
      </c>
      <c r="BC67" s="202">
        <f>IF(AND(AZ67,AX67),I67-Keuzelijsten!$A$3+1,-3)</f>
        <v>-3</v>
      </c>
      <c r="BD67" s="202">
        <f>IF(AND(AZ67,AY67),Keuzelijsten!$B$5-H67+1,-2)</f>
        <v>-2</v>
      </c>
      <c r="BF67" s="202">
        <f>IF(AND(AV67,BB67=0),Keuzelijsten!$B$5-Keuzelijsten!$A$3+1,-4)</f>
        <v>-4</v>
      </c>
      <c r="BH67" s="202">
        <f t="shared" si="15"/>
        <v>0</v>
      </c>
    </row>
    <row r="68" spans="1:60" ht="15.75" thickBot="1" x14ac:dyDescent="0.3">
      <c r="A68" s="286"/>
      <c r="B68" s="289"/>
      <c r="C68" s="292"/>
      <c r="D68" s="8"/>
      <c r="E68" s="34"/>
      <c r="F68" s="42"/>
      <c r="G68" s="103" t="str">
        <f t="shared" si="62"/>
        <v/>
      </c>
      <c r="H68" s="166"/>
      <c r="I68" s="167"/>
      <c r="J68" s="104">
        <f t="shared" si="0"/>
        <v>0</v>
      </c>
      <c r="K68" s="105">
        <f t="shared" si="1"/>
        <v>0</v>
      </c>
      <c r="L68" s="131" t="str">
        <f t="shared" si="44"/>
        <v/>
      </c>
      <c r="M68" s="132" t="str">
        <f t="shared" si="45"/>
        <v/>
      </c>
      <c r="N68" s="24"/>
      <c r="O68" s="24"/>
      <c r="P68" s="27"/>
      <c r="Q68" s="26"/>
      <c r="R68" s="24"/>
      <c r="S68" s="25"/>
      <c r="T68" s="26"/>
      <c r="U68" s="25"/>
      <c r="V68" s="28"/>
      <c r="W68" s="35"/>
      <c r="X68" s="30"/>
      <c r="Y68" s="36"/>
      <c r="Z68" s="24"/>
      <c r="AA68" s="88"/>
      <c r="AB68" s="209"/>
      <c r="AC68" s="210"/>
      <c r="AD68" s="141">
        <f t="shared" si="7"/>
        <v>0</v>
      </c>
      <c r="AE68" s="275"/>
      <c r="AG68" s="96">
        <f>IF(K68=0,0,(MAX($K$64:$K$68)*$B$7)*(K68/SUM($K$64:$K$68)))</f>
        <v>0</v>
      </c>
      <c r="AH68" s="44">
        <f t="shared" si="27"/>
        <v>0</v>
      </c>
      <c r="AI68" s="44">
        <f t="shared" si="28"/>
        <v>0</v>
      </c>
      <c r="AJ68" s="44">
        <f t="shared" si="29"/>
        <v>0</v>
      </c>
      <c r="AK68" s="44">
        <f t="shared" si="30"/>
        <v>0</v>
      </c>
      <c r="AL68" s="44">
        <f t="shared" si="31"/>
        <v>0</v>
      </c>
      <c r="AM68" s="203">
        <f t="shared" si="61"/>
        <v>0</v>
      </c>
      <c r="AV68" s="202" t="b">
        <f t="shared" si="13"/>
        <v>0</v>
      </c>
      <c r="AX68" s="202" t="b">
        <f t="shared" si="4"/>
        <v>0</v>
      </c>
      <c r="AY68" s="202" t="b">
        <f t="shared" si="5"/>
        <v>0</v>
      </c>
      <c r="AZ68" s="202" t="b">
        <f t="shared" si="14"/>
        <v>0</v>
      </c>
      <c r="BB68" s="202">
        <f t="shared" si="6"/>
        <v>0</v>
      </c>
      <c r="BC68" s="202">
        <f>IF(AND(AZ68,AX68),I68-Keuzelijsten!$A$3+1,-3)</f>
        <v>-3</v>
      </c>
      <c r="BD68" s="202">
        <f>IF(AND(AZ68,AY68),Keuzelijsten!$B$5-H68+1,-2)</f>
        <v>-2</v>
      </c>
      <c r="BF68" s="202">
        <f>IF(AND(AV68,BB68=0),Keuzelijsten!$B$5-Keuzelijsten!$A$3+1,-4)</f>
        <v>-4</v>
      </c>
      <c r="BH68" s="202">
        <f t="shared" si="15"/>
        <v>0</v>
      </c>
    </row>
    <row r="69" spans="1:60" x14ac:dyDescent="0.25">
      <c r="A69" s="284">
        <v>13</v>
      </c>
      <c r="B69" s="287" t="s">
        <v>49</v>
      </c>
      <c r="C69" s="290">
        <f>COUNTA(D69:D73)</f>
        <v>0</v>
      </c>
      <c r="D69" s="2"/>
      <c r="E69" s="37"/>
      <c r="F69" s="38"/>
      <c r="G69" s="91" t="str">
        <f t="shared" si="62"/>
        <v/>
      </c>
      <c r="H69" s="164"/>
      <c r="I69" s="165"/>
      <c r="J69" s="92">
        <f t="shared" si="0"/>
        <v>0</v>
      </c>
      <c r="K69" s="93">
        <f t="shared" si="1"/>
        <v>0</v>
      </c>
      <c r="L69" s="127" t="str">
        <f t="shared" si="44"/>
        <v/>
      </c>
      <c r="M69" s="128" t="str">
        <f t="shared" si="45"/>
        <v/>
      </c>
      <c r="N69" s="11"/>
      <c r="O69" s="11"/>
      <c r="P69" s="14"/>
      <c r="Q69" s="13"/>
      <c r="R69" s="11"/>
      <c r="S69" s="12"/>
      <c r="T69" s="13"/>
      <c r="U69" s="12"/>
      <c r="V69" s="15"/>
      <c r="W69" s="39"/>
      <c r="X69" s="17"/>
      <c r="Y69" s="40"/>
      <c r="Z69" s="11"/>
      <c r="AA69" s="95"/>
      <c r="AB69" s="205"/>
      <c r="AC69" s="206"/>
      <c r="AD69" s="139">
        <f t="shared" si="7"/>
        <v>0</v>
      </c>
      <c r="AE69" s="273">
        <f t="shared" ref="AE69" si="63">SUM(AD69:AD73)</f>
        <v>0</v>
      </c>
      <c r="AG69" s="96">
        <f>IF(K69=0,0,(MAX($K$69:$K$73)*$B$7)*(K69/SUM($K$69:$K$73)))</f>
        <v>0</v>
      </c>
      <c r="AH69" s="44">
        <f t="shared" si="27"/>
        <v>0</v>
      </c>
      <c r="AI69" s="44">
        <f t="shared" si="28"/>
        <v>0</v>
      </c>
      <c r="AJ69" s="44">
        <f t="shared" si="29"/>
        <v>0</v>
      </c>
      <c r="AK69" s="44">
        <f t="shared" si="30"/>
        <v>0</v>
      </c>
      <c r="AL69" s="44">
        <f t="shared" si="31"/>
        <v>0</v>
      </c>
      <c r="AM69" s="203">
        <f t="shared" si="61"/>
        <v>0</v>
      </c>
      <c r="AV69" s="202" t="b">
        <f t="shared" si="13"/>
        <v>0</v>
      </c>
      <c r="AX69" s="202" t="b">
        <f t="shared" si="4"/>
        <v>0</v>
      </c>
      <c r="AY69" s="202" t="b">
        <f t="shared" si="5"/>
        <v>0</v>
      </c>
      <c r="AZ69" s="202" t="b">
        <f t="shared" si="14"/>
        <v>0</v>
      </c>
      <c r="BB69" s="202">
        <f t="shared" si="6"/>
        <v>0</v>
      </c>
      <c r="BC69" s="202">
        <f>IF(AND(AZ69,AX69),I69-Keuzelijsten!$A$3+1,-3)</f>
        <v>-3</v>
      </c>
      <c r="BD69" s="202">
        <f>IF(AND(AZ69,AY69),Keuzelijsten!$B$5-H69+1,-2)</f>
        <v>-2</v>
      </c>
      <c r="BF69" s="202">
        <f>IF(AND(AV69,BB69=0),Keuzelijsten!$B$5-Keuzelijsten!$A$3+1,-4)</f>
        <v>-4</v>
      </c>
      <c r="BH69" s="202">
        <f t="shared" si="15"/>
        <v>0</v>
      </c>
    </row>
    <row r="70" spans="1:60" x14ac:dyDescent="0.25">
      <c r="A70" s="284"/>
      <c r="B70" s="287"/>
      <c r="C70" s="290"/>
      <c r="D70" s="2"/>
      <c r="E70" s="37"/>
      <c r="F70" s="38"/>
      <c r="G70" s="91"/>
      <c r="H70" s="164"/>
      <c r="I70" s="165"/>
      <c r="J70" s="92">
        <f t="shared" si="0"/>
        <v>0</v>
      </c>
      <c r="K70" s="93">
        <f t="shared" si="1"/>
        <v>0</v>
      </c>
      <c r="L70" s="127" t="str">
        <f t="shared" si="44"/>
        <v/>
      </c>
      <c r="M70" s="128" t="str">
        <f t="shared" si="45"/>
        <v/>
      </c>
      <c r="N70" s="11"/>
      <c r="O70" s="11"/>
      <c r="P70" s="14"/>
      <c r="Q70" s="13"/>
      <c r="R70" s="11"/>
      <c r="S70" s="12"/>
      <c r="T70" s="13"/>
      <c r="U70" s="12"/>
      <c r="V70" s="15"/>
      <c r="W70" s="39"/>
      <c r="X70" s="17"/>
      <c r="Y70" s="40"/>
      <c r="Z70" s="11"/>
      <c r="AA70" s="95"/>
      <c r="AB70" s="205"/>
      <c r="AC70" s="206"/>
      <c r="AD70" s="139">
        <f t="shared" si="7"/>
        <v>0</v>
      </c>
      <c r="AE70" s="273"/>
      <c r="AG70" s="96">
        <f t="shared" ref="AG70:AG72" si="64">IF(K70=0,0,(MAX($K$69:$K$73)*$B$7)*(K70/SUM($K$69:$K$73)))</f>
        <v>0</v>
      </c>
      <c r="AH70" s="44">
        <f t="shared" si="27"/>
        <v>0</v>
      </c>
      <c r="AI70" s="44">
        <f t="shared" si="28"/>
        <v>0</v>
      </c>
      <c r="AJ70" s="44">
        <f t="shared" si="29"/>
        <v>0</v>
      </c>
      <c r="AK70" s="44">
        <f t="shared" si="30"/>
        <v>0</v>
      </c>
      <c r="AL70" s="44">
        <f t="shared" si="31"/>
        <v>0</v>
      </c>
      <c r="AM70" s="203">
        <f t="shared" si="61"/>
        <v>0</v>
      </c>
      <c r="AV70" s="202" t="b">
        <f t="shared" si="13"/>
        <v>0</v>
      </c>
      <c r="AX70" s="202" t="b">
        <f t="shared" si="4"/>
        <v>0</v>
      </c>
      <c r="AY70" s="202" t="b">
        <f t="shared" si="5"/>
        <v>0</v>
      </c>
      <c r="AZ70" s="202" t="b">
        <f t="shared" si="14"/>
        <v>0</v>
      </c>
      <c r="BB70" s="202">
        <f t="shared" si="6"/>
        <v>0</v>
      </c>
      <c r="BC70" s="202">
        <f>IF(AND(AZ70,AX70),I70-Keuzelijsten!$A$3+1,-3)</f>
        <v>-3</v>
      </c>
      <c r="BD70" s="202">
        <f>IF(AND(AZ70,AY70),Keuzelijsten!$B$5-H70+1,-2)</f>
        <v>-2</v>
      </c>
      <c r="BF70" s="202">
        <f>IF(AND(AV70,BB70=0),Keuzelijsten!$B$5-Keuzelijsten!$A$3+1,-4)</f>
        <v>-4</v>
      </c>
      <c r="BH70" s="202">
        <f t="shared" si="15"/>
        <v>0</v>
      </c>
    </row>
    <row r="71" spans="1:60" x14ac:dyDescent="0.25">
      <c r="A71" s="284"/>
      <c r="B71" s="287"/>
      <c r="C71" s="290"/>
      <c r="D71" s="2"/>
      <c r="E71" s="37"/>
      <c r="F71" s="38"/>
      <c r="G71" s="91"/>
      <c r="H71" s="164"/>
      <c r="I71" s="165"/>
      <c r="J71" s="92">
        <f t="shared" si="0"/>
        <v>0</v>
      </c>
      <c r="K71" s="93">
        <f t="shared" si="1"/>
        <v>0</v>
      </c>
      <c r="L71" s="127" t="str">
        <f t="shared" si="44"/>
        <v/>
      </c>
      <c r="M71" s="128" t="str">
        <f t="shared" si="45"/>
        <v/>
      </c>
      <c r="N71" s="11"/>
      <c r="O71" s="11"/>
      <c r="P71" s="14"/>
      <c r="Q71" s="13"/>
      <c r="R71" s="11"/>
      <c r="S71" s="12"/>
      <c r="T71" s="13"/>
      <c r="U71" s="12"/>
      <c r="V71" s="15"/>
      <c r="W71" s="39"/>
      <c r="X71" s="17"/>
      <c r="Y71" s="40"/>
      <c r="Z71" s="11"/>
      <c r="AA71" s="95"/>
      <c r="AB71" s="205"/>
      <c r="AC71" s="206"/>
      <c r="AD71" s="139">
        <f t="shared" si="7"/>
        <v>0</v>
      </c>
      <c r="AE71" s="273"/>
      <c r="AG71" s="96">
        <f t="shared" si="64"/>
        <v>0</v>
      </c>
      <c r="AH71" s="44">
        <f t="shared" si="27"/>
        <v>0</v>
      </c>
      <c r="AI71" s="44">
        <f t="shared" si="28"/>
        <v>0</v>
      </c>
      <c r="AJ71" s="44">
        <f t="shared" si="29"/>
        <v>0</v>
      </c>
      <c r="AK71" s="44">
        <f t="shared" si="30"/>
        <v>0</v>
      </c>
      <c r="AL71" s="44">
        <f t="shared" si="31"/>
        <v>0</v>
      </c>
      <c r="AM71" s="203">
        <f t="shared" si="61"/>
        <v>0</v>
      </c>
      <c r="AV71" s="202" t="b">
        <f t="shared" si="13"/>
        <v>0</v>
      </c>
      <c r="AX71" s="202" t="b">
        <f t="shared" si="4"/>
        <v>0</v>
      </c>
      <c r="AY71" s="202" t="b">
        <f t="shared" si="5"/>
        <v>0</v>
      </c>
      <c r="AZ71" s="202" t="b">
        <f t="shared" si="14"/>
        <v>0</v>
      </c>
      <c r="BB71" s="202">
        <f t="shared" si="6"/>
        <v>0</v>
      </c>
      <c r="BC71" s="202">
        <f>IF(AND(AZ71,AX71),I71-Keuzelijsten!$A$3+1,-3)</f>
        <v>-3</v>
      </c>
      <c r="BD71" s="202">
        <f>IF(AND(AZ71,AY71),Keuzelijsten!$B$5-H71+1,-2)</f>
        <v>-2</v>
      </c>
      <c r="BF71" s="202">
        <f>IF(AND(AV71,BB71=0),Keuzelijsten!$B$5-Keuzelijsten!$A$3+1,-4)</f>
        <v>-4</v>
      </c>
      <c r="BH71" s="202">
        <f t="shared" si="15"/>
        <v>0</v>
      </c>
    </row>
    <row r="72" spans="1:60" x14ac:dyDescent="0.25">
      <c r="A72" s="285"/>
      <c r="B72" s="288"/>
      <c r="C72" s="291"/>
      <c r="D72" s="5"/>
      <c r="E72" s="31"/>
      <c r="F72" s="41"/>
      <c r="G72" s="97" t="str">
        <f t="shared" ref="G72:G74" si="65">IF(ISBLANK(F72),"",($G$7-F72)/365.25)</f>
        <v/>
      </c>
      <c r="H72" s="164"/>
      <c r="I72" s="165"/>
      <c r="J72" s="98">
        <f t="shared" si="0"/>
        <v>0</v>
      </c>
      <c r="K72" s="99">
        <f t="shared" si="1"/>
        <v>0</v>
      </c>
      <c r="L72" s="129" t="str">
        <f t="shared" si="44"/>
        <v/>
      </c>
      <c r="M72" s="130" t="str">
        <f t="shared" si="45"/>
        <v/>
      </c>
      <c r="N72" s="18"/>
      <c r="O72" s="18"/>
      <c r="P72" s="21"/>
      <c r="Q72" s="20"/>
      <c r="R72" s="18"/>
      <c r="S72" s="19"/>
      <c r="T72" s="20"/>
      <c r="U72" s="19"/>
      <c r="V72" s="22"/>
      <c r="W72" s="32"/>
      <c r="X72" s="23"/>
      <c r="Y72" s="33"/>
      <c r="Z72" s="18"/>
      <c r="AA72" s="102"/>
      <c r="AB72" s="205"/>
      <c r="AC72" s="206"/>
      <c r="AD72" s="140">
        <f t="shared" si="7"/>
        <v>0</v>
      </c>
      <c r="AE72" s="274"/>
      <c r="AG72" s="96">
        <f t="shared" si="64"/>
        <v>0</v>
      </c>
      <c r="AH72" s="44">
        <f t="shared" si="27"/>
        <v>0</v>
      </c>
      <c r="AI72" s="44">
        <f t="shared" si="28"/>
        <v>0</v>
      </c>
      <c r="AJ72" s="44">
        <f t="shared" si="29"/>
        <v>0</v>
      </c>
      <c r="AK72" s="44">
        <f t="shared" si="30"/>
        <v>0</v>
      </c>
      <c r="AL72" s="44">
        <f t="shared" si="31"/>
        <v>0</v>
      </c>
      <c r="AM72" s="203">
        <f t="shared" si="61"/>
        <v>0</v>
      </c>
      <c r="AV72" s="202" t="b">
        <f t="shared" si="13"/>
        <v>0</v>
      </c>
      <c r="AX72" s="202" t="b">
        <f t="shared" si="4"/>
        <v>0</v>
      </c>
      <c r="AY72" s="202" t="b">
        <f t="shared" si="5"/>
        <v>0</v>
      </c>
      <c r="AZ72" s="202" t="b">
        <f t="shared" si="14"/>
        <v>0</v>
      </c>
      <c r="BB72" s="202">
        <f t="shared" si="6"/>
        <v>0</v>
      </c>
      <c r="BC72" s="202">
        <f>IF(AND(AZ72,AX72),I72-Keuzelijsten!$A$3+1,-3)</f>
        <v>-3</v>
      </c>
      <c r="BD72" s="202">
        <f>IF(AND(AZ72,AY72),Keuzelijsten!$B$5-H72+1,-2)</f>
        <v>-2</v>
      </c>
      <c r="BF72" s="202">
        <f>IF(AND(AV72,BB72=0),Keuzelijsten!$B$5-Keuzelijsten!$A$3+1,-4)</f>
        <v>-4</v>
      </c>
      <c r="BH72" s="202">
        <f t="shared" si="15"/>
        <v>0</v>
      </c>
    </row>
    <row r="73" spans="1:60" ht="15.75" thickBot="1" x14ac:dyDescent="0.3">
      <c r="A73" s="286"/>
      <c r="B73" s="289"/>
      <c r="C73" s="292"/>
      <c r="D73" s="8"/>
      <c r="E73" s="34"/>
      <c r="F73" s="42"/>
      <c r="G73" s="103" t="str">
        <f t="shared" si="65"/>
        <v/>
      </c>
      <c r="H73" s="166"/>
      <c r="I73" s="167"/>
      <c r="J73" s="104">
        <f t="shared" ref="J73:J83" si="66">BH73</f>
        <v>0</v>
      </c>
      <c r="K73" s="105">
        <f t="shared" ref="K73:K83" si="67">IF(J73=0,0,J73-1)</f>
        <v>0</v>
      </c>
      <c r="L73" s="131" t="str">
        <f t="shared" ref="L73:L83" si="68">IF((OR(NOT(ISBLANK(D73)),NOT(ISBLANK(E73)))),"X","")</f>
        <v/>
      </c>
      <c r="M73" s="132" t="str">
        <f t="shared" ref="M73:M83" si="69">IF((OR(NOT(ISBLANK(D73)),NOT(ISBLANK(E73)))),"X","")</f>
        <v/>
      </c>
      <c r="N73" s="24"/>
      <c r="O73" s="24"/>
      <c r="P73" s="27"/>
      <c r="Q73" s="26"/>
      <c r="R73" s="24"/>
      <c r="S73" s="25"/>
      <c r="T73" s="26"/>
      <c r="U73" s="25"/>
      <c r="V73" s="28"/>
      <c r="W73" s="35"/>
      <c r="X73" s="30"/>
      <c r="Y73" s="36"/>
      <c r="Z73" s="24"/>
      <c r="AA73" s="88"/>
      <c r="AB73" s="209"/>
      <c r="AC73" s="210"/>
      <c r="AD73" s="141">
        <f t="shared" si="7"/>
        <v>0</v>
      </c>
      <c r="AE73" s="275"/>
      <c r="AG73" s="96">
        <f>IF(K73=0,0,(MAX($K$69:$K$73)*$B$7)*(K73/SUM($K$69:$K$73)))</f>
        <v>0</v>
      </c>
      <c r="AH73" s="44">
        <f t="shared" si="27"/>
        <v>0</v>
      </c>
      <c r="AI73" s="44">
        <f t="shared" si="28"/>
        <v>0</v>
      </c>
      <c r="AJ73" s="44">
        <f t="shared" si="29"/>
        <v>0</v>
      </c>
      <c r="AK73" s="44">
        <f t="shared" si="30"/>
        <v>0</v>
      </c>
      <c r="AL73" s="44">
        <f t="shared" si="31"/>
        <v>0</v>
      </c>
      <c r="AM73" s="203">
        <f t="shared" si="61"/>
        <v>0</v>
      </c>
      <c r="AV73" s="202" t="b">
        <f t="shared" si="13"/>
        <v>0</v>
      </c>
      <c r="AX73" s="202" t="b">
        <f t="shared" ref="AX73:AX83" si="70">AND(ISBLANK(H73),NOT(ISBLANK(I73)))</f>
        <v>0</v>
      </c>
      <c r="AY73" s="202" t="b">
        <f t="shared" ref="AY73:AY83" si="71">AND(NOT(ISBLANK(H73)),ISBLANK(I73))</f>
        <v>0</v>
      </c>
      <c r="AZ73" s="202" t="b">
        <f t="shared" si="14"/>
        <v>0</v>
      </c>
      <c r="BB73" s="202">
        <f t="shared" ref="BB73:BB83" si="72">IF(NOT(AZ73),(IF((I73-H73)=0,0,(I73-H73)+1)),-1)</f>
        <v>0</v>
      </c>
      <c r="BC73" s="202">
        <f>IF(AND(AZ73,AX73),I73-Keuzelijsten!$A$3+1,-3)</f>
        <v>-3</v>
      </c>
      <c r="BD73" s="202">
        <f>IF(AND(AZ73,AY73),Keuzelijsten!$B$5-H73+1,-2)</f>
        <v>-2</v>
      </c>
      <c r="BF73" s="202">
        <f>IF(AND(AV73,BB73=0),Keuzelijsten!$B$5-Keuzelijsten!$A$3+1,-4)</f>
        <v>-4</v>
      </c>
      <c r="BH73" s="202">
        <f t="shared" si="15"/>
        <v>0</v>
      </c>
    </row>
    <row r="74" spans="1:60" x14ac:dyDescent="0.25">
      <c r="A74" s="284">
        <v>14</v>
      </c>
      <c r="B74" s="287" t="s">
        <v>49</v>
      </c>
      <c r="C74" s="290">
        <f>COUNTA(D74:D78)</f>
        <v>0</v>
      </c>
      <c r="D74" s="2"/>
      <c r="E74" s="37"/>
      <c r="F74" s="38"/>
      <c r="G74" s="91" t="str">
        <f t="shared" si="65"/>
        <v/>
      </c>
      <c r="H74" s="164"/>
      <c r="I74" s="165"/>
      <c r="J74" s="92">
        <f t="shared" si="66"/>
        <v>0</v>
      </c>
      <c r="K74" s="93">
        <f t="shared" si="67"/>
        <v>0</v>
      </c>
      <c r="L74" s="127" t="str">
        <f t="shared" si="68"/>
        <v/>
      </c>
      <c r="M74" s="128" t="str">
        <f t="shared" si="69"/>
        <v/>
      </c>
      <c r="N74" s="11"/>
      <c r="O74" s="11"/>
      <c r="P74" s="14"/>
      <c r="Q74" s="13"/>
      <c r="R74" s="11"/>
      <c r="S74" s="12"/>
      <c r="T74" s="13"/>
      <c r="U74" s="12"/>
      <c r="V74" s="15"/>
      <c r="W74" s="39"/>
      <c r="X74" s="17"/>
      <c r="Y74" s="40"/>
      <c r="Z74" s="11"/>
      <c r="AA74" s="95"/>
      <c r="AB74" s="205"/>
      <c r="AC74" s="206"/>
      <c r="AD74" s="139">
        <f t="shared" ref="AD74:AD83" si="73">SUM(AG74:AM74)</f>
        <v>0</v>
      </c>
      <c r="AE74" s="273">
        <f t="shared" ref="AE74" si="74">SUM(AD74:AD78)</f>
        <v>0</v>
      </c>
      <c r="AG74" s="96">
        <f>IF(K74=0,0,(MAX($K$74:$K$78)*$B$7)*(K74/SUM($K$74:$K$78)))</f>
        <v>0</v>
      </c>
      <c r="AH74" s="44">
        <f t="shared" si="27"/>
        <v>0</v>
      </c>
      <c r="AI74" s="44">
        <f t="shared" si="28"/>
        <v>0</v>
      </c>
      <c r="AJ74" s="44">
        <f t="shared" si="29"/>
        <v>0</v>
      </c>
      <c r="AK74" s="44">
        <f t="shared" si="30"/>
        <v>0</v>
      </c>
      <c r="AL74" s="44">
        <f t="shared" si="31"/>
        <v>0</v>
      </c>
      <c r="AM74" s="203">
        <f t="shared" si="61"/>
        <v>0</v>
      </c>
      <c r="AV74" s="202" t="b">
        <f t="shared" ref="AV74:AV83" si="75">OR(NOT(ISBLANK(D74)),NOT(ISBLANK(E74)))</f>
        <v>0</v>
      </c>
      <c r="AX74" s="202" t="b">
        <f t="shared" si="70"/>
        <v>0</v>
      </c>
      <c r="AY74" s="202" t="b">
        <f t="shared" si="71"/>
        <v>0</v>
      </c>
      <c r="AZ74" s="202" t="b">
        <f t="shared" ref="AZ74:AZ83" si="76">OR(AX74,AY74)</f>
        <v>0</v>
      </c>
      <c r="BB74" s="202">
        <f t="shared" si="72"/>
        <v>0</v>
      </c>
      <c r="BC74" s="202">
        <f>IF(AND(AZ74,AX74),I74-Keuzelijsten!$A$3+1,-3)</f>
        <v>-3</v>
      </c>
      <c r="BD74" s="202">
        <f>IF(AND(AZ74,AY74),Keuzelijsten!$B$5-H74+1,-2)</f>
        <v>-2</v>
      </c>
      <c r="BF74" s="202">
        <f>IF(AND(AV74,BB74=0),Keuzelijsten!$B$5-Keuzelijsten!$A$3+1,-4)</f>
        <v>-4</v>
      </c>
      <c r="BH74" s="202">
        <f t="shared" ref="BH74:BH83" si="77">MAX(BB74:BF74)</f>
        <v>0</v>
      </c>
    </row>
    <row r="75" spans="1:60" x14ac:dyDescent="0.25">
      <c r="A75" s="284"/>
      <c r="B75" s="287"/>
      <c r="C75" s="290"/>
      <c r="D75" s="2"/>
      <c r="E75" s="37"/>
      <c r="F75" s="38"/>
      <c r="G75" s="91"/>
      <c r="H75" s="164"/>
      <c r="I75" s="165"/>
      <c r="J75" s="92">
        <f t="shared" si="66"/>
        <v>0</v>
      </c>
      <c r="K75" s="93">
        <f t="shared" si="67"/>
        <v>0</v>
      </c>
      <c r="L75" s="127" t="str">
        <f t="shared" si="68"/>
        <v/>
      </c>
      <c r="M75" s="128" t="str">
        <f t="shared" si="69"/>
        <v/>
      </c>
      <c r="N75" s="11"/>
      <c r="O75" s="11"/>
      <c r="P75" s="14"/>
      <c r="Q75" s="13"/>
      <c r="R75" s="11"/>
      <c r="S75" s="12"/>
      <c r="T75" s="13"/>
      <c r="U75" s="12"/>
      <c r="V75" s="15"/>
      <c r="W75" s="39"/>
      <c r="X75" s="17"/>
      <c r="Y75" s="40"/>
      <c r="Z75" s="11"/>
      <c r="AA75" s="95"/>
      <c r="AB75" s="205"/>
      <c r="AC75" s="206"/>
      <c r="AD75" s="139">
        <f t="shared" si="73"/>
        <v>0</v>
      </c>
      <c r="AE75" s="273"/>
      <c r="AG75" s="96">
        <f t="shared" ref="AG75:AG77" si="78">IF(K75=0,0,(MAX($K$74:$K$78)*$B$7)*(K75/SUM($K$74:$K$78)))</f>
        <v>0</v>
      </c>
      <c r="AH75" s="44">
        <f t="shared" si="27"/>
        <v>0</v>
      </c>
      <c r="AI75" s="44">
        <f t="shared" si="28"/>
        <v>0</v>
      </c>
      <c r="AJ75" s="44">
        <f t="shared" si="29"/>
        <v>0</v>
      </c>
      <c r="AK75" s="44">
        <f t="shared" si="30"/>
        <v>0</v>
      </c>
      <c r="AL75" s="44">
        <f t="shared" si="31"/>
        <v>0</v>
      </c>
      <c r="AM75" s="203">
        <f t="shared" si="61"/>
        <v>0</v>
      </c>
      <c r="AV75" s="202" t="b">
        <f t="shared" si="75"/>
        <v>0</v>
      </c>
      <c r="AX75" s="202" t="b">
        <f t="shared" si="70"/>
        <v>0</v>
      </c>
      <c r="AY75" s="202" t="b">
        <f t="shared" si="71"/>
        <v>0</v>
      </c>
      <c r="AZ75" s="202" t="b">
        <f t="shared" si="76"/>
        <v>0</v>
      </c>
      <c r="BB75" s="202">
        <f t="shared" si="72"/>
        <v>0</v>
      </c>
      <c r="BC75" s="202">
        <f>IF(AND(AZ75,AX75),I75-Keuzelijsten!$A$3+1,-3)</f>
        <v>-3</v>
      </c>
      <c r="BD75" s="202">
        <f>IF(AND(AZ75,AY75),Keuzelijsten!$B$5-H75+1,-2)</f>
        <v>-2</v>
      </c>
      <c r="BF75" s="202">
        <f>IF(AND(AV75,BB75=0),Keuzelijsten!$B$5-Keuzelijsten!$A$3+1,-4)</f>
        <v>-4</v>
      </c>
      <c r="BH75" s="202">
        <f t="shared" si="77"/>
        <v>0</v>
      </c>
    </row>
    <row r="76" spans="1:60" x14ac:dyDescent="0.25">
      <c r="A76" s="284"/>
      <c r="B76" s="287"/>
      <c r="C76" s="290"/>
      <c r="D76" s="2"/>
      <c r="E76" s="37"/>
      <c r="F76" s="38"/>
      <c r="G76" s="91"/>
      <c r="H76" s="164"/>
      <c r="I76" s="165"/>
      <c r="J76" s="92">
        <f t="shared" si="66"/>
        <v>0</v>
      </c>
      <c r="K76" s="93">
        <f t="shared" si="67"/>
        <v>0</v>
      </c>
      <c r="L76" s="127" t="str">
        <f t="shared" si="68"/>
        <v/>
      </c>
      <c r="M76" s="128" t="str">
        <f t="shared" si="69"/>
        <v/>
      </c>
      <c r="N76" s="11"/>
      <c r="O76" s="11"/>
      <c r="P76" s="14"/>
      <c r="Q76" s="13"/>
      <c r="R76" s="11"/>
      <c r="S76" s="12"/>
      <c r="T76" s="13"/>
      <c r="U76" s="12"/>
      <c r="V76" s="15"/>
      <c r="W76" s="39"/>
      <c r="X76" s="17"/>
      <c r="Y76" s="40"/>
      <c r="Z76" s="11"/>
      <c r="AA76" s="95"/>
      <c r="AB76" s="205"/>
      <c r="AC76" s="206"/>
      <c r="AD76" s="139">
        <f t="shared" si="73"/>
        <v>0</v>
      </c>
      <c r="AE76" s="273"/>
      <c r="AG76" s="96">
        <f t="shared" si="78"/>
        <v>0</v>
      </c>
      <c r="AH76" s="44">
        <f t="shared" si="27"/>
        <v>0</v>
      </c>
      <c r="AI76" s="44">
        <f t="shared" si="28"/>
        <v>0</v>
      </c>
      <c r="AJ76" s="44">
        <f t="shared" si="29"/>
        <v>0</v>
      </c>
      <c r="AK76" s="44">
        <f t="shared" si="30"/>
        <v>0</v>
      </c>
      <c r="AL76" s="44">
        <f t="shared" si="31"/>
        <v>0</v>
      </c>
      <c r="AM76" s="203">
        <f t="shared" si="61"/>
        <v>0</v>
      </c>
      <c r="AV76" s="202" t="b">
        <f t="shared" si="75"/>
        <v>0</v>
      </c>
      <c r="AX76" s="202" t="b">
        <f t="shared" si="70"/>
        <v>0</v>
      </c>
      <c r="AY76" s="202" t="b">
        <f t="shared" si="71"/>
        <v>0</v>
      </c>
      <c r="AZ76" s="202" t="b">
        <f t="shared" si="76"/>
        <v>0</v>
      </c>
      <c r="BB76" s="202">
        <f t="shared" si="72"/>
        <v>0</v>
      </c>
      <c r="BC76" s="202">
        <f>IF(AND(AZ76,AX76),I76-Keuzelijsten!$A$3+1,-3)</f>
        <v>-3</v>
      </c>
      <c r="BD76" s="202">
        <f>IF(AND(AZ76,AY76),Keuzelijsten!$B$5-H76+1,-2)</f>
        <v>-2</v>
      </c>
      <c r="BF76" s="202">
        <f>IF(AND(AV76,BB76=0),Keuzelijsten!$B$5-Keuzelijsten!$A$3+1,-4)</f>
        <v>-4</v>
      </c>
      <c r="BH76" s="202">
        <f t="shared" si="77"/>
        <v>0</v>
      </c>
    </row>
    <row r="77" spans="1:60" x14ac:dyDescent="0.25">
      <c r="A77" s="285"/>
      <c r="B77" s="288"/>
      <c r="C77" s="291"/>
      <c r="D77" s="5"/>
      <c r="E77" s="31"/>
      <c r="F77" s="41"/>
      <c r="G77" s="97" t="str">
        <f t="shared" ref="G77:G79" si="79">IF(ISBLANK(F77),"",($G$7-F77)/365.25)</f>
        <v/>
      </c>
      <c r="H77" s="164"/>
      <c r="I77" s="165"/>
      <c r="J77" s="98">
        <f t="shared" si="66"/>
        <v>0</v>
      </c>
      <c r="K77" s="99">
        <f t="shared" si="67"/>
        <v>0</v>
      </c>
      <c r="L77" s="129" t="str">
        <f t="shared" si="68"/>
        <v/>
      </c>
      <c r="M77" s="130" t="str">
        <f t="shared" si="69"/>
        <v/>
      </c>
      <c r="N77" s="18"/>
      <c r="O77" s="18"/>
      <c r="P77" s="21"/>
      <c r="Q77" s="20"/>
      <c r="R77" s="18"/>
      <c r="S77" s="19"/>
      <c r="T77" s="20"/>
      <c r="U77" s="19"/>
      <c r="V77" s="22"/>
      <c r="W77" s="32"/>
      <c r="X77" s="23"/>
      <c r="Y77" s="33"/>
      <c r="Z77" s="18"/>
      <c r="AA77" s="102"/>
      <c r="AB77" s="205"/>
      <c r="AC77" s="206"/>
      <c r="AD77" s="140">
        <f t="shared" si="73"/>
        <v>0</v>
      </c>
      <c r="AE77" s="274"/>
      <c r="AG77" s="96">
        <f t="shared" si="78"/>
        <v>0</v>
      </c>
      <c r="AH77" s="44">
        <f t="shared" si="27"/>
        <v>0</v>
      </c>
      <c r="AI77" s="44">
        <f t="shared" si="28"/>
        <v>0</v>
      </c>
      <c r="AJ77" s="44">
        <f t="shared" si="29"/>
        <v>0</v>
      </c>
      <c r="AK77" s="44">
        <f t="shared" si="30"/>
        <v>0</v>
      </c>
      <c r="AL77" s="44">
        <f t="shared" si="31"/>
        <v>0</v>
      </c>
      <c r="AM77" s="203">
        <f t="shared" si="61"/>
        <v>0</v>
      </c>
      <c r="AV77" s="202" t="b">
        <f t="shared" si="75"/>
        <v>0</v>
      </c>
      <c r="AX77" s="202" t="b">
        <f t="shared" si="70"/>
        <v>0</v>
      </c>
      <c r="AY77" s="202" t="b">
        <f t="shared" si="71"/>
        <v>0</v>
      </c>
      <c r="AZ77" s="202" t="b">
        <f t="shared" si="76"/>
        <v>0</v>
      </c>
      <c r="BB77" s="202">
        <f t="shared" si="72"/>
        <v>0</v>
      </c>
      <c r="BC77" s="202">
        <f>IF(AND(AZ77,AX77),I77-Keuzelijsten!$A$3+1,-3)</f>
        <v>-3</v>
      </c>
      <c r="BD77" s="202">
        <f>IF(AND(AZ77,AY77),Keuzelijsten!$B$5-H77+1,-2)</f>
        <v>-2</v>
      </c>
      <c r="BF77" s="202">
        <f>IF(AND(AV77,BB77=0),Keuzelijsten!$B$5-Keuzelijsten!$A$3+1,-4)</f>
        <v>-4</v>
      </c>
      <c r="BH77" s="202">
        <f t="shared" si="77"/>
        <v>0</v>
      </c>
    </row>
    <row r="78" spans="1:60" ht="15.75" thickBot="1" x14ac:dyDescent="0.3">
      <c r="A78" s="286"/>
      <c r="B78" s="289"/>
      <c r="C78" s="292"/>
      <c r="D78" s="8"/>
      <c r="E78" s="34"/>
      <c r="F78" s="42"/>
      <c r="G78" s="103" t="str">
        <f t="shared" si="79"/>
        <v/>
      </c>
      <c r="H78" s="166"/>
      <c r="I78" s="167"/>
      <c r="J78" s="104">
        <f t="shared" si="66"/>
        <v>0</v>
      </c>
      <c r="K78" s="105">
        <f t="shared" si="67"/>
        <v>0</v>
      </c>
      <c r="L78" s="131" t="str">
        <f t="shared" si="68"/>
        <v/>
      </c>
      <c r="M78" s="132" t="str">
        <f t="shared" si="69"/>
        <v/>
      </c>
      <c r="N78" s="24"/>
      <c r="O78" s="24"/>
      <c r="P78" s="27"/>
      <c r="Q78" s="26"/>
      <c r="R78" s="24"/>
      <c r="S78" s="25"/>
      <c r="T78" s="26"/>
      <c r="U78" s="25"/>
      <c r="V78" s="28"/>
      <c r="W78" s="35"/>
      <c r="X78" s="30"/>
      <c r="Y78" s="36"/>
      <c r="Z78" s="24"/>
      <c r="AA78" s="88"/>
      <c r="AB78" s="209"/>
      <c r="AC78" s="210"/>
      <c r="AD78" s="141">
        <f t="shared" si="73"/>
        <v>0</v>
      </c>
      <c r="AE78" s="275"/>
      <c r="AG78" s="96">
        <f>IF(K78=0,0,(MAX($K$74:$K$78)*$B$7)*(K78/SUM($K$74:$K$78)))</f>
        <v>0</v>
      </c>
      <c r="AH78" s="44">
        <f t="shared" si="27"/>
        <v>0</v>
      </c>
      <c r="AI78" s="44">
        <f t="shared" si="28"/>
        <v>0</v>
      </c>
      <c r="AJ78" s="44">
        <f t="shared" si="29"/>
        <v>0</v>
      </c>
      <c r="AK78" s="44">
        <f t="shared" si="30"/>
        <v>0</v>
      </c>
      <c r="AL78" s="44">
        <f t="shared" si="31"/>
        <v>0</v>
      </c>
      <c r="AM78" s="203">
        <f t="shared" si="61"/>
        <v>0</v>
      </c>
      <c r="AV78" s="202" t="b">
        <f t="shared" si="75"/>
        <v>0</v>
      </c>
      <c r="AX78" s="202" t="b">
        <f t="shared" si="70"/>
        <v>0</v>
      </c>
      <c r="AY78" s="202" t="b">
        <f t="shared" si="71"/>
        <v>0</v>
      </c>
      <c r="AZ78" s="202" t="b">
        <f t="shared" si="76"/>
        <v>0</v>
      </c>
      <c r="BB78" s="202">
        <f t="shared" si="72"/>
        <v>0</v>
      </c>
      <c r="BC78" s="202">
        <f>IF(AND(AZ78,AX78),I78-Keuzelijsten!$A$3+1,-3)</f>
        <v>-3</v>
      </c>
      <c r="BD78" s="202">
        <f>IF(AND(AZ78,AY78),Keuzelijsten!$B$5-H78+1,-2)</f>
        <v>-2</v>
      </c>
      <c r="BF78" s="202">
        <f>IF(AND(AV78,BB78=0),Keuzelijsten!$B$5-Keuzelijsten!$A$3+1,-4)</f>
        <v>-4</v>
      </c>
      <c r="BH78" s="202">
        <f t="shared" si="77"/>
        <v>0</v>
      </c>
    </row>
    <row r="79" spans="1:60" x14ac:dyDescent="0.25">
      <c r="A79" s="284">
        <v>15</v>
      </c>
      <c r="B79" s="287" t="s">
        <v>49</v>
      </c>
      <c r="C79" s="290">
        <f>COUNTA(D79:D83)</f>
        <v>0</v>
      </c>
      <c r="D79" s="2"/>
      <c r="E79" s="37"/>
      <c r="F79" s="38"/>
      <c r="G79" s="91" t="str">
        <f t="shared" si="79"/>
        <v/>
      </c>
      <c r="H79" s="164"/>
      <c r="I79" s="165"/>
      <c r="J79" s="92">
        <f t="shared" si="66"/>
        <v>0</v>
      </c>
      <c r="K79" s="93">
        <f t="shared" si="67"/>
        <v>0</v>
      </c>
      <c r="L79" s="127" t="str">
        <f t="shared" si="68"/>
        <v/>
      </c>
      <c r="M79" s="128" t="str">
        <f t="shared" si="69"/>
        <v/>
      </c>
      <c r="N79" s="11"/>
      <c r="O79" s="11"/>
      <c r="P79" s="14"/>
      <c r="Q79" s="13"/>
      <c r="R79" s="11"/>
      <c r="S79" s="12"/>
      <c r="T79" s="13"/>
      <c r="U79" s="12"/>
      <c r="V79" s="15"/>
      <c r="W79" s="39"/>
      <c r="X79" s="17"/>
      <c r="Y79" s="40"/>
      <c r="Z79" s="11"/>
      <c r="AA79" s="95"/>
      <c r="AB79" s="205"/>
      <c r="AC79" s="206"/>
      <c r="AD79" s="139">
        <f t="shared" si="73"/>
        <v>0</v>
      </c>
      <c r="AE79" s="273">
        <f t="shared" ref="AE79" si="80">SUM(AD79:AD83)</f>
        <v>0</v>
      </c>
      <c r="AG79" s="96">
        <f>IF(K79=0,0,(MAX($K$79:$K$83)*$B$7)*(K79/SUM($K$79:$K$83)))</f>
        <v>0</v>
      </c>
      <c r="AH79" s="44">
        <f t="shared" si="27"/>
        <v>0</v>
      </c>
      <c r="AI79" s="44">
        <f t="shared" si="28"/>
        <v>0</v>
      </c>
      <c r="AJ79" s="44">
        <f t="shared" si="29"/>
        <v>0</v>
      </c>
      <c r="AK79" s="44">
        <f t="shared" si="30"/>
        <v>0</v>
      </c>
      <c r="AL79" s="44">
        <f t="shared" si="31"/>
        <v>0</v>
      </c>
      <c r="AM79" s="203">
        <f t="shared" si="61"/>
        <v>0</v>
      </c>
      <c r="AV79" s="202" t="b">
        <f t="shared" si="75"/>
        <v>0</v>
      </c>
      <c r="AX79" s="202" t="b">
        <f t="shared" si="70"/>
        <v>0</v>
      </c>
      <c r="AY79" s="202" t="b">
        <f t="shared" si="71"/>
        <v>0</v>
      </c>
      <c r="AZ79" s="202" t="b">
        <f t="shared" si="76"/>
        <v>0</v>
      </c>
      <c r="BB79" s="202">
        <f t="shared" si="72"/>
        <v>0</v>
      </c>
      <c r="BC79" s="202">
        <f>IF(AND(AZ79,AX79),I79-Keuzelijsten!$A$3+1,-3)</f>
        <v>-3</v>
      </c>
      <c r="BD79" s="202">
        <f>IF(AND(AZ79,AY79),Keuzelijsten!$B$5-H79+1,-2)</f>
        <v>-2</v>
      </c>
      <c r="BF79" s="202">
        <f>IF(AND(AV79,BB79=0),Keuzelijsten!$B$5-Keuzelijsten!$A$3+1,-4)</f>
        <v>-4</v>
      </c>
      <c r="BH79" s="202">
        <f t="shared" si="77"/>
        <v>0</v>
      </c>
    </row>
    <row r="80" spans="1:60" x14ac:dyDescent="0.25">
      <c r="A80" s="284"/>
      <c r="B80" s="287"/>
      <c r="C80" s="290"/>
      <c r="D80" s="2"/>
      <c r="E80" s="37"/>
      <c r="F80" s="38"/>
      <c r="G80" s="91"/>
      <c r="H80" s="164"/>
      <c r="I80" s="165"/>
      <c r="J80" s="92">
        <f t="shared" si="66"/>
        <v>0</v>
      </c>
      <c r="K80" s="93">
        <f t="shared" si="67"/>
        <v>0</v>
      </c>
      <c r="L80" s="127" t="str">
        <f t="shared" si="68"/>
        <v/>
      </c>
      <c r="M80" s="128" t="str">
        <f t="shared" si="69"/>
        <v/>
      </c>
      <c r="N80" s="11"/>
      <c r="O80" s="11"/>
      <c r="P80" s="14"/>
      <c r="Q80" s="13"/>
      <c r="R80" s="11"/>
      <c r="S80" s="12"/>
      <c r="T80" s="13"/>
      <c r="U80" s="12"/>
      <c r="V80" s="15"/>
      <c r="W80" s="39"/>
      <c r="X80" s="17"/>
      <c r="Y80" s="40"/>
      <c r="Z80" s="11"/>
      <c r="AA80" s="95"/>
      <c r="AB80" s="205"/>
      <c r="AC80" s="206"/>
      <c r="AD80" s="139">
        <f t="shared" si="73"/>
        <v>0</v>
      </c>
      <c r="AE80" s="273"/>
      <c r="AG80" s="96">
        <f t="shared" ref="AG80:AG83" si="81">IF(K80=0,0,(MAX($K$79:$K$83)*$B$7)*(K80/SUM($K$79:$K$83)))</f>
        <v>0</v>
      </c>
      <c r="AH80" s="44">
        <f t="shared" si="27"/>
        <v>0</v>
      </c>
      <c r="AI80" s="44">
        <f t="shared" si="28"/>
        <v>0</v>
      </c>
      <c r="AJ80" s="44">
        <f t="shared" si="29"/>
        <v>0</v>
      </c>
      <c r="AK80" s="44">
        <f t="shared" si="30"/>
        <v>0</v>
      </c>
      <c r="AL80" s="44">
        <f t="shared" si="31"/>
        <v>0</v>
      </c>
      <c r="AM80" s="203">
        <f t="shared" si="61"/>
        <v>0</v>
      </c>
      <c r="AV80" s="202" t="b">
        <f t="shared" si="75"/>
        <v>0</v>
      </c>
      <c r="AX80" s="202" t="b">
        <f t="shared" si="70"/>
        <v>0</v>
      </c>
      <c r="AY80" s="202" t="b">
        <f t="shared" si="71"/>
        <v>0</v>
      </c>
      <c r="AZ80" s="202" t="b">
        <f t="shared" si="76"/>
        <v>0</v>
      </c>
      <c r="BB80" s="202">
        <f t="shared" si="72"/>
        <v>0</v>
      </c>
      <c r="BC80" s="202">
        <f>IF(AND(AZ80,AX80),I80-Keuzelijsten!$A$3+1,-3)</f>
        <v>-3</v>
      </c>
      <c r="BD80" s="202">
        <f>IF(AND(AZ80,AY80),Keuzelijsten!$B$5-H80+1,-2)</f>
        <v>-2</v>
      </c>
      <c r="BF80" s="202">
        <f>IF(AND(AV80,BB80=0),Keuzelijsten!$B$5-Keuzelijsten!$A$3+1,-4)</f>
        <v>-4</v>
      </c>
      <c r="BH80" s="202">
        <f t="shared" si="77"/>
        <v>0</v>
      </c>
    </row>
    <row r="81" spans="1:60" x14ac:dyDescent="0.25">
      <c r="A81" s="284"/>
      <c r="B81" s="287"/>
      <c r="C81" s="290"/>
      <c r="D81" s="2"/>
      <c r="E81" s="37"/>
      <c r="F81" s="38"/>
      <c r="G81" s="91"/>
      <c r="H81" s="164"/>
      <c r="I81" s="165"/>
      <c r="J81" s="92">
        <f t="shared" si="66"/>
        <v>0</v>
      </c>
      <c r="K81" s="93">
        <f t="shared" si="67"/>
        <v>0</v>
      </c>
      <c r="L81" s="127" t="str">
        <f t="shared" si="68"/>
        <v/>
      </c>
      <c r="M81" s="128" t="str">
        <f t="shared" si="69"/>
        <v/>
      </c>
      <c r="N81" s="11"/>
      <c r="O81" s="11"/>
      <c r="P81" s="14"/>
      <c r="Q81" s="13"/>
      <c r="R81" s="11"/>
      <c r="S81" s="12"/>
      <c r="T81" s="13"/>
      <c r="U81" s="12"/>
      <c r="V81" s="15"/>
      <c r="W81" s="39"/>
      <c r="X81" s="17"/>
      <c r="Y81" s="40"/>
      <c r="Z81" s="11"/>
      <c r="AA81" s="95"/>
      <c r="AB81" s="205"/>
      <c r="AC81" s="206"/>
      <c r="AD81" s="139">
        <f t="shared" si="73"/>
        <v>0</v>
      </c>
      <c r="AE81" s="273"/>
      <c r="AG81" s="96">
        <f t="shared" si="81"/>
        <v>0</v>
      </c>
      <c r="AH81" s="44">
        <f t="shared" si="27"/>
        <v>0</v>
      </c>
      <c r="AI81" s="44">
        <f t="shared" si="28"/>
        <v>0</v>
      </c>
      <c r="AJ81" s="44">
        <f t="shared" si="29"/>
        <v>0</v>
      </c>
      <c r="AK81" s="44">
        <f t="shared" si="30"/>
        <v>0</v>
      </c>
      <c r="AL81" s="44">
        <f t="shared" si="31"/>
        <v>0</v>
      </c>
      <c r="AM81" s="203">
        <f t="shared" si="61"/>
        <v>0</v>
      </c>
      <c r="AV81" s="202" t="b">
        <f t="shared" si="75"/>
        <v>0</v>
      </c>
      <c r="AX81" s="202" t="b">
        <f t="shared" si="70"/>
        <v>0</v>
      </c>
      <c r="AY81" s="202" t="b">
        <f t="shared" si="71"/>
        <v>0</v>
      </c>
      <c r="AZ81" s="202" t="b">
        <f t="shared" si="76"/>
        <v>0</v>
      </c>
      <c r="BB81" s="202">
        <f t="shared" si="72"/>
        <v>0</v>
      </c>
      <c r="BC81" s="202">
        <f>IF(AND(AZ81,AX81),I81-Keuzelijsten!$A$3+1,-3)</f>
        <v>-3</v>
      </c>
      <c r="BD81" s="202">
        <f>IF(AND(AZ81,AY81),Keuzelijsten!$B$5-H81+1,-2)</f>
        <v>-2</v>
      </c>
      <c r="BF81" s="202">
        <f>IF(AND(AV81,BB81=0),Keuzelijsten!$B$5-Keuzelijsten!$A$3+1,-4)</f>
        <v>-4</v>
      </c>
      <c r="BH81" s="202">
        <f t="shared" si="77"/>
        <v>0</v>
      </c>
    </row>
    <row r="82" spans="1:60" x14ac:dyDescent="0.25">
      <c r="A82" s="285"/>
      <c r="B82" s="288"/>
      <c r="C82" s="291"/>
      <c r="D82" s="5"/>
      <c r="E82" s="31"/>
      <c r="F82" s="41"/>
      <c r="G82" s="97" t="str">
        <f t="shared" ref="G82:G83" si="82">IF(ISBLANK(F82),"",($G$7-F82)/365.25)</f>
        <v/>
      </c>
      <c r="H82" s="164"/>
      <c r="I82" s="165"/>
      <c r="J82" s="98">
        <f t="shared" si="66"/>
        <v>0</v>
      </c>
      <c r="K82" s="99">
        <f t="shared" si="67"/>
        <v>0</v>
      </c>
      <c r="L82" s="129" t="str">
        <f t="shared" si="68"/>
        <v/>
      </c>
      <c r="M82" s="130" t="str">
        <f t="shared" si="69"/>
        <v/>
      </c>
      <c r="N82" s="18"/>
      <c r="O82" s="18"/>
      <c r="P82" s="21"/>
      <c r="Q82" s="20"/>
      <c r="R82" s="18"/>
      <c r="S82" s="19"/>
      <c r="T82" s="20"/>
      <c r="U82" s="19"/>
      <c r="V82" s="22"/>
      <c r="W82" s="32"/>
      <c r="X82" s="23"/>
      <c r="Y82" s="33"/>
      <c r="Z82" s="18"/>
      <c r="AA82" s="102"/>
      <c r="AB82" s="205"/>
      <c r="AC82" s="206"/>
      <c r="AD82" s="140">
        <f t="shared" si="73"/>
        <v>0</v>
      </c>
      <c r="AE82" s="274"/>
      <c r="AG82" s="96">
        <f t="shared" si="81"/>
        <v>0</v>
      </c>
      <c r="AH82" s="44">
        <f t="shared" si="27"/>
        <v>0</v>
      </c>
      <c r="AI82" s="44">
        <f t="shared" si="28"/>
        <v>0</v>
      </c>
      <c r="AJ82" s="44">
        <f t="shared" si="29"/>
        <v>0</v>
      </c>
      <c r="AK82" s="44">
        <f t="shared" si="30"/>
        <v>0</v>
      </c>
      <c r="AL82" s="44">
        <f t="shared" si="31"/>
        <v>0</v>
      </c>
      <c r="AM82" s="203">
        <f t="shared" si="61"/>
        <v>0</v>
      </c>
      <c r="AV82" s="202" t="b">
        <f t="shared" si="75"/>
        <v>0</v>
      </c>
      <c r="AX82" s="202" t="b">
        <f t="shared" si="70"/>
        <v>0</v>
      </c>
      <c r="AY82" s="202" t="b">
        <f t="shared" si="71"/>
        <v>0</v>
      </c>
      <c r="AZ82" s="202" t="b">
        <f t="shared" si="76"/>
        <v>0</v>
      </c>
      <c r="BB82" s="202">
        <f t="shared" si="72"/>
        <v>0</v>
      </c>
      <c r="BC82" s="202">
        <f>IF(AND(AZ82,AX82),I82-Keuzelijsten!$A$3+1,-3)</f>
        <v>-3</v>
      </c>
      <c r="BD82" s="202">
        <f>IF(AND(AZ82,AY82),Keuzelijsten!$B$5-H82+1,-2)</f>
        <v>-2</v>
      </c>
      <c r="BF82" s="202">
        <f>IF(AND(AV82,BB82=0),Keuzelijsten!$B$5-Keuzelijsten!$A$3+1,-4)</f>
        <v>-4</v>
      </c>
      <c r="BH82" s="202">
        <f t="shared" si="77"/>
        <v>0</v>
      </c>
    </row>
    <row r="83" spans="1:60" ht="15.75" thickBot="1" x14ac:dyDescent="0.3">
      <c r="A83" s="286"/>
      <c r="B83" s="289"/>
      <c r="C83" s="292"/>
      <c r="D83" s="8"/>
      <c r="E83" s="34"/>
      <c r="F83" s="42"/>
      <c r="G83" s="103" t="str">
        <f t="shared" si="82"/>
        <v/>
      </c>
      <c r="H83" s="166"/>
      <c r="I83" s="167"/>
      <c r="J83" s="104">
        <f t="shared" si="66"/>
        <v>0</v>
      </c>
      <c r="K83" s="105">
        <f t="shared" si="67"/>
        <v>0</v>
      </c>
      <c r="L83" s="131" t="str">
        <f t="shared" si="68"/>
        <v/>
      </c>
      <c r="M83" s="132" t="str">
        <f t="shared" si="69"/>
        <v/>
      </c>
      <c r="N83" s="24"/>
      <c r="O83" s="24"/>
      <c r="P83" s="27"/>
      <c r="Q83" s="26"/>
      <c r="R83" s="24"/>
      <c r="S83" s="25"/>
      <c r="T83" s="26"/>
      <c r="U83" s="25"/>
      <c r="V83" s="28"/>
      <c r="W83" s="35"/>
      <c r="X83" s="30"/>
      <c r="Y83" s="36"/>
      <c r="Z83" s="24"/>
      <c r="AA83" s="88"/>
      <c r="AB83" s="209"/>
      <c r="AC83" s="210"/>
      <c r="AD83" s="141">
        <f t="shared" si="73"/>
        <v>0</v>
      </c>
      <c r="AE83" s="275"/>
      <c r="AG83" s="96">
        <f t="shared" si="81"/>
        <v>0</v>
      </c>
      <c r="AH83" s="44">
        <f t="shared" si="27"/>
        <v>0</v>
      </c>
      <c r="AI83" s="44">
        <f t="shared" si="28"/>
        <v>0</v>
      </c>
      <c r="AJ83" s="44">
        <f t="shared" si="29"/>
        <v>0</v>
      </c>
      <c r="AK83" s="44">
        <f t="shared" si="30"/>
        <v>0</v>
      </c>
      <c r="AL83" s="44">
        <f t="shared" si="31"/>
        <v>0</v>
      </c>
      <c r="AM83" s="203">
        <f t="shared" si="61"/>
        <v>0</v>
      </c>
      <c r="AV83" s="202" t="b">
        <f t="shared" si="75"/>
        <v>0</v>
      </c>
      <c r="AX83" s="202" t="b">
        <f t="shared" si="70"/>
        <v>0</v>
      </c>
      <c r="AY83" s="202" t="b">
        <f t="shared" si="71"/>
        <v>0</v>
      </c>
      <c r="AZ83" s="202" t="b">
        <f t="shared" si="76"/>
        <v>0</v>
      </c>
      <c r="BB83" s="202">
        <f t="shared" si="72"/>
        <v>0</v>
      </c>
      <c r="BC83" s="202">
        <f>IF(AND(AZ83,AX83),I83-Keuzelijsten!$A$3+1,-3)</f>
        <v>-3</v>
      </c>
      <c r="BD83" s="202">
        <f>IF(AND(AZ83,AY83),Keuzelijsten!$B$5-H83+1,-2)</f>
        <v>-2</v>
      </c>
      <c r="BF83" s="202">
        <f>IF(AND(AV83,BB83=0),Keuzelijsten!$B$5-Keuzelijsten!$A$3+1,-4)</f>
        <v>-4</v>
      </c>
      <c r="BH83" s="202">
        <f t="shared" si="77"/>
        <v>0</v>
      </c>
    </row>
    <row r="84" spans="1:60" x14ac:dyDescent="0.25">
      <c r="AG84" s="270">
        <f>SUM(AG9:AI83)</f>
        <v>0</v>
      </c>
      <c r="AH84" s="270"/>
      <c r="AI84" s="270"/>
      <c r="AJ84" s="116">
        <f>SUM(AJ9:AJ83)</f>
        <v>0</v>
      </c>
      <c r="AK84" s="116">
        <f t="shared" ref="AK84:AL84" si="83">SUM(AK9:AK83)</f>
        <v>0</v>
      </c>
      <c r="AL84" s="116">
        <f t="shared" si="83"/>
        <v>0</v>
      </c>
      <c r="AM84" s="204">
        <f>SUM(AM9:AM83)</f>
        <v>0</v>
      </c>
    </row>
  </sheetData>
  <sheetProtection password="CEFE" sheet="1" objects="1" scenarios="1" selectLockedCells="1"/>
  <mergeCells count="82">
    <mergeCell ref="A79:A83"/>
    <mergeCell ref="B79:B83"/>
    <mergeCell ref="C79:C83"/>
    <mergeCell ref="AE79:AE83"/>
    <mergeCell ref="A69:A73"/>
    <mergeCell ref="B69:B73"/>
    <mergeCell ref="C69:C73"/>
    <mergeCell ref="AE69:AE73"/>
    <mergeCell ref="A74:A78"/>
    <mergeCell ref="B74:B78"/>
    <mergeCell ref="C74:C78"/>
    <mergeCell ref="AE74:AE78"/>
    <mergeCell ref="A59:A63"/>
    <mergeCell ref="B59:B63"/>
    <mergeCell ref="C59:C63"/>
    <mergeCell ref="AE59:AE63"/>
    <mergeCell ref="A64:A68"/>
    <mergeCell ref="B64:B68"/>
    <mergeCell ref="C64:C68"/>
    <mergeCell ref="AE64:AE68"/>
    <mergeCell ref="A49:A53"/>
    <mergeCell ref="B49:B53"/>
    <mergeCell ref="C49:C53"/>
    <mergeCell ref="AE49:AE53"/>
    <mergeCell ref="A54:A58"/>
    <mergeCell ref="B54:B58"/>
    <mergeCell ref="C54:C58"/>
    <mergeCell ref="AE54:AE58"/>
    <mergeCell ref="A39:A43"/>
    <mergeCell ref="B39:B43"/>
    <mergeCell ref="C39:C43"/>
    <mergeCell ref="AE39:AE43"/>
    <mergeCell ref="A44:A48"/>
    <mergeCell ref="B44:B48"/>
    <mergeCell ref="C44:C48"/>
    <mergeCell ref="AE44:AE48"/>
    <mergeCell ref="A29:A33"/>
    <mergeCell ref="B29:B33"/>
    <mergeCell ref="C29:C33"/>
    <mergeCell ref="AE29:AE33"/>
    <mergeCell ref="A34:A38"/>
    <mergeCell ref="B34:B38"/>
    <mergeCell ref="C34:C38"/>
    <mergeCell ref="AE34:AE38"/>
    <mergeCell ref="A19:A23"/>
    <mergeCell ref="B19:B23"/>
    <mergeCell ref="C19:C23"/>
    <mergeCell ref="AE19:AE23"/>
    <mergeCell ref="A24:A28"/>
    <mergeCell ref="B24:B28"/>
    <mergeCell ref="C24:C28"/>
    <mergeCell ref="AE24:AE28"/>
    <mergeCell ref="A9:A13"/>
    <mergeCell ref="B9:B13"/>
    <mergeCell ref="C9:C13"/>
    <mergeCell ref="AE9:AE13"/>
    <mergeCell ref="A14:A18"/>
    <mergeCell ref="B14:B18"/>
    <mergeCell ref="C14:C18"/>
    <mergeCell ref="AE14:AE18"/>
    <mergeCell ref="B7:B8"/>
    <mergeCell ref="AE7:AE8"/>
    <mergeCell ref="T5:U5"/>
    <mergeCell ref="H5:I5"/>
    <mergeCell ref="J5:K5"/>
    <mergeCell ref="N5:P5"/>
    <mergeCell ref="Q5:S5"/>
    <mergeCell ref="AB5:AC5"/>
    <mergeCell ref="AB6:AC7"/>
    <mergeCell ref="AX6:BF6"/>
    <mergeCell ref="AX7:AZ7"/>
    <mergeCell ref="BB7:BD7"/>
    <mergeCell ref="AG84:AI84"/>
    <mergeCell ref="C1:D1"/>
    <mergeCell ref="H1:J1"/>
    <mergeCell ref="K1:N1"/>
    <mergeCell ref="O1:Q1"/>
    <mergeCell ref="R1:T1"/>
    <mergeCell ref="W5:AA5"/>
    <mergeCell ref="AD5:AE5"/>
    <mergeCell ref="L6:L7"/>
    <mergeCell ref="M6:M7"/>
  </mergeCells>
  <dataValidations count="17">
    <dataValidation type="list" showInputMessage="1" showErrorMessage="1" sqref="H9:H83">
      <formula1>K_AankomstDatum</formula1>
    </dataValidation>
    <dataValidation type="list" showInputMessage="1" showErrorMessage="1" sqref="I9:I83">
      <formula1>K_Vertrekdatum</formula1>
    </dataValidation>
    <dataValidation type="custom" allowBlank="1" showInputMessage="1" showErrorMessage="1" errorTitle="Let op ! - Attention !" error="Hier kan je enkel een &quot;X&quot; ingeven _x000a_en_x000a_Als je de selectie onder &quot;Vrijdag, Zaterdag en Zondag&quot; leeg is;_x000a__x000a_Only an &quot;X&quot; is allowed_x000a_and_x000a_If the selection under &quot;Friday, Saturday and Sunday&quot; is empty." promptTitle="Vul in - Fill in" prompt="Vul een &quot;X&quot; in als je het volledige weekend wil deelnemen aan de stage._x000a__x000a_Fill in with an &quot;X&quot; if you want to participate at the seminar for the whole weekend." sqref="Z9:Z83">
      <formula1>AND(COUNTIF(W9:Y9,"X")=0,Z9="X")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zondag_x000a__x000a_Fill in with an &quot;X&quot; if you want to participate at the seminar on sunday." sqref="Y9:Y83">
      <formula1>AND(COUNTIF(Z9,"X")=0,Y9="X")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zaterdag._x000a__x000a_Fill in with an &quot;X&quot; if you want to participate at the seminar on saturday." sqref="X9:X83">
      <formula1>AND(COUNTIF(Z9,"X")=0,X9="X")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wil deelnemen aan de Sayonara Party op zaterdag avond._x000a__x000a_Fill in with an &quot;X&quot; if you want to parcipate at the Sayonara Party on saturday evening." sqref="V9:V83">
      <formula1>V9="X"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avondeten wil op zondag._x000a__x000a_Fill in with an &quot;X&quot; if you want dinner on sunday." sqref="U9:U83">
      <formula1>U9="X"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avondeten wil op vrijdag_x000a__x000a_Fill in with an &quot;X&quot; if you want dinner on friday." sqref="T9:T83">
      <formula1>T9="X"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zondag._x000a__x000a_Fill in with an &quot;X&quot; if you want lunch on sunday." sqref="S9:S83">
      <formula1>S9="X"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vrijdag._x000a__x000a_Fill in with an &quot;X&quot; if you want lunch on friday." sqref="Q9:Q83">
      <formula1>Q9="X"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middageten wil op zaterdag._x000a__x000a_Fill in with an &quot;X&quot; if you want lunch on saturday." sqref="R9:R83">
      <formula1>R9="X"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maanndag._x000a__x000a_Fill in with an &quot;X&quot; if you want breakfast on monday." sqref="P9:P83">
      <formula1>P9="X"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zaterdag._x000a__x000a_Fill in with an &quot;X&quot; if you want breakfast on saturday." sqref="N9:N83">
      <formula1>N9="X"</formula1>
    </dataValidation>
    <dataValidation type="custom" allowBlank="1" showInputMessage="1" showErrorMessage="1" errorTitle="Let op ! - Attention !" error="Enkel een &quot;X&quot; is toegelaten_x000a__x000a_Only an &quot;X&quot; is allowed" promptTitle="Vul in - Fill in" prompt="Vul een &quot;X&quot; in als je ontbijt wil op zondag._x000a__x000a_Fill in with an &quot;X&quot; if you want breakfast on sunday." sqref="O9:O83">
      <formula1>O9="X"</formula1>
    </dataValidation>
    <dataValidation type="custom" allowBlank="1" showInputMessage="1" showErrorMessage="1" errorTitle="Let op ! - Attention !" error="Hier kan je enkel een &quot;X&quot; ingeven _x000a_en_x000a_Als je de selectie onder &quot;3 dagen&quot; leeg is;_x000a__x000a_Only an &quot;X&quot; is allowed_x000a_and_x000a_If the selection under &quot;3 days&quot; is empty." promptTitle="Vul in - Fill in" prompt="Vul een &quot;X&quot; in als je wil deelnemen aan de stage op vrijdag avond._x000a__x000a_Fill in with an &quot;X&quot; if you want to participate at the seminar on friday evening." sqref="W9:W83">
      <formula1>AND(COUNTIF(Z9,"X")=0,W9="X")</formula1>
    </dataValidation>
    <dataValidation allowBlank="1" showInputMessage="1" showErrorMessage="1" promptTitle="Vul in - Fill in" prompt="Vul het aantal gewenste T-shirts in._x000a_Enter the number of desired T-shirts." sqref="AC9:AC83"/>
    <dataValidation type="list" allowBlank="1" showInputMessage="1" showErrorMessage="1" promptTitle="Vul in - Fill in" prompt="Kies uw maat - Choose your size" sqref="AB9:AB83">
      <formula1>T_Shirt_Maat</formula1>
    </dataValidation>
  </dataValidations>
  <hyperlinks>
    <hyperlink ref="H1:J1" location="'Voorblad - Frontpage'!A1" display="Voorblad - Frontpage"/>
    <hyperlink ref="K1:M1" location="'Zonder verblijf - Without Accom'!A1" display="Zonder verblijf - Without Accom"/>
    <hyperlink ref="O1:Q1" location="'Kamers 3p - Rooms 3p'!A1" display="Kamers 3p - Rooms 3p"/>
    <hyperlink ref="R1:T1" location="'Kamers 4p - Rooms 4p'!A1" display="Kamers 4p - Rooms 4p"/>
  </hyperlinks>
  <pageMargins left="0.39370078740157483" right="0.39370078740157483" top="0.74803149606299213" bottom="0.94488188976377963" header="0.31496062992125984" footer="0.31496062992125984"/>
  <pageSetup paperSize="8" scale="76" fitToHeight="0" orientation="landscape" r:id="rId1"/>
  <rowBreaks count="1" manualBreakCount="1">
    <brk id="63" max="16383" man="1"/>
  </rowBreaks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I55"/>
  <sheetViews>
    <sheetView workbookViewId="0">
      <selection sqref="A1:XFD1048576"/>
    </sheetView>
  </sheetViews>
  <sheetFormatPr defaultColWidth="8.85546875" defaultRowHeight="15" x14ac:dyDescent="0.25"/>
  <cols>
    <col min="1" max="1" width="14.85546875" style="211" customWidth="1"/>
    <col min="2" max="2" width="13.7109375" style="211" customWidth="1"/>
    <col min="3" max="4" width="8.85546875" style="211"/>
    <col min="5" max="5" width="10.42578125" style="211" customWidth="1"/>
    <col min="6" max="6" width="8.85546875" style="211"/>
    <col min="7" max="7" width="17.140625" style="239" customWidth="1"/>
    <col min="8" max="8" width="20.5703125" style="239" customWidth="1"/>
    <col min="9" max="9" width="24.7109375" style="239" customWidth="1"/>
    <col min="10" max="16384" width="8.85546875" style="211"/>
  </cols>
  <sheetData>
    <row r="1" spans="1:9" ht="14.45" x14ac:dyDescent="0.3">
      <c r="A1" s="241" t="s">
        <v>70</v>
      </c>
      <c r="B1" s="241" t="s">
        <v>71</v>
      </c>
      <c r="C1" s="241" t="s">
        <v>72</v>
      </c>
      <c r="E1" s="241" t="s">
        <v>78</v>
      </c>
      <c r="G1" s="237" t="s">
        <v>79</v>
      </c>
      <c r="H1" s="237" t="s">
        <v>80</v>
      </c>
      <c r="I1" s="237" t="s">
        <v>81</v>
      </c>
    </row>
    <row r="2" spans="1:9" ht="14.45" x14ac:dyDescent="0.3">
      <c r="A2" s="238"/>
      <c r="B2" s="238"/>
      <c r="C2" s="241" t="s">
        <v>66</v>
      </c>
      <c r="E2" s="211" t="s">
        <v>79</v>
      </c>
      <c r="G2" s="239" t="s">
        <v>76</v>
      </c>
      <c r="H2" s="239" t="s">
        <v>77</v>
      </c>
      <c r="I2" s="239" t="str">
        <f t="shared" ref="I2:I55" si="0">IF(GekozenTaal="Nederlands",G2,H2)</f>
        <v>Number</v>
      </c>
    </row>
    <row r="3" spans="1:9" ht="14.45" x14ac:dyDescent="0.3">
      <c r="A3" s="238">
        <v>43959</v>
      </c>
      <c r="B3" s="238">
        <v>43960</v>
      </c>
      <c r="E3" s="211" t="s">
        <v>124</v>
      </c>
      <c r="G3" s="239" t="s">
        <v>4</v>
      </c>
      <c r="H3" s="239" t="s">
        <v>7</v>
      </c>
      <c r="I3" s="239" t="str">
        <f t="shared" si="0"/>
        <v>Name</v>
      </c>
    </row>
    <row r="4" spans="1:9" ht="14.45" x14ac:dyDescent="0.3">
      <c r="A4" s="238">
        <v>43960</v>
      </c>
      <c r="B4" s="238">
        <v>43961</v>
      </c>
      <c r="G4" s="239" t="s">
        <v>28</v>
      </c>
      <c r="H4" s="239" t="s">
        <v>29</v>
      </c>
      <c r="I4" s="239" t="str">
        <f t="shared" si="0"/>
        <v>First Name</v>
      </c>
    </row>
    <row r="5" spans="1:9" ht="14.45" x14ac:dyDescent="0.3">
      <c r="A5" s="238">
        <v>43961</v>
      </c>
      <c r="B5" s="238">
        <v>43962</v>
      </c>
      <c r="G5" s="239" t="s">
        <v>60</v>
      </c>
      <c r="H5" s="239" t="s">
        <v>61</v>
      </c>
      <c r="I5" s="239" t="str">
        <f t="shared" si="0"/>
        <v>Date of Birth</v>
      </c>
    </row>
    <row r="6" spans="1:9" ht="14.45" x14ac:dyDescent="0.3">
      <c r="A6" s="240"/>
      <c r="G6" s="239" t="s">
        <v>69</v>
      </c>
      <c r="H6" s="239" t="s">
        <v>74</v>
      </c>
      <c r="I6" s="239" t="str">
        <f t="shared" si="0"/>
        <v>Age</v>
      </c>
    </row>
    <row r="7" spans="1:9" ht="14.45" x14ac:dyDescent="0.3">
      <c r="G7" s="239" t="s">
        <v>17</v>
      </c>
      <c r="H7" s="239" t="s">
        <v>18</v>
      </c>
      <c r="I7" s="239" t="str">
        <f t="shared" si="0"/>
        <v>Breakfast</v>
      </c>
    </row>
    <row r="8" spans="1:9" ht="14.45" x14ac:dyDescent="0.3">
      <c r="A8" s="241" t="s">
        <v>140</v>
      </c>
      <c r="G8" s="239" t="s">
        <v>21</v>
      </c>
      <c r="H8" s="239" t="s">
        <v>19</v>
      </c>
      <c r="I8" s="239" t="str">
        <f t="shared" si="0"/>
        <v>Lunch</v>
      </c>
    </row>
    <row r="9" spans="1:9" ht="14.45" x14ac:dyDescent="0.3">
      <c r="A9" s="241"/>
      <c r="G9" s="239" t="s">
        <v>22</v>
      </c>
      <c r="H9" s="239" t="s">
        <v>20</v>
      </c>
      <c r="I9" s="239" t="str">
        <f t="shared" si="0"/>
        <v>Dinner</v>
      </c>
    </row>
    <row r="10" spans="1:9" ht="14.45" x14ac:dyDescent="0.3">
      <c r="A10" s="241" t="s">
        <v>133</v>
      </c>
      <c r="G10" s="239" t="s">
        <v>68</v>
      </c>
      <c r="H10" s="239" t="s">
        <v>39</v>
      </c>
      <c r="I10" s="239" t="str">
        <f t="shared" si="0"/>
        <v>Seminar</v>
      </c>
    </row>
    <row r="11" spans="1:9" ht="14.45" x14ac:dyDescent="0.3">
      <c r="A11" s="241" t="s">
        <v>134</v>
      </c>
      <c r="G11" s="239" t="s">
        <v>73</v>
      </c>
      <c r="H11" s="239" t="s">
        <v>82</v>
      </c>
      <c r="I11" s="239" t="str">
        <f t="shared" si="0"/>
        <v>Price</v>
      </c>
    </row>
    <row r="12" spans="1:9" ht="14.45" x14ac:dyDescent="0.3">
      <c r="A12" s="241" t="s">
        <v>135</v>
      </c>
      <c r="G12" s="239" t="s">
        <v>62</v>
      </c>
      <c r="H12" s="239" t="s">
        <v>63</v>
      </c>
      <c r="I12" s="239" t="str">
        <f t="shared" si="0"/>
        <v>Person</v>
      </c>
    </row>
    <row r="13" spans="1:9" ht="14.45" x14ac:dyDescent="0.3">
      <c r="A13" s="241" t="s">
        <v>136</v>
      </c>
      <c r="G13" s="239" t="s">
        <v>83</v>
      </c>
      <c r="H13" s="239" t="s">
        <v>84</v>
      </c>
      <c r="I13" s="239" t="str">
        <f t="shared" si="0"/>
        <v>Adult</v>
      </c>
    </row>
    <row r="14" spans="1:9" ht="14.45" x14ac:dyDescent="0.3">
      <c r="A14" s="241" t="s">
        <v>137</v>
      </c>
      <c r="G14" s="239" t="s">
        <v>100</v>
      </c>
      <c r="H14" s="239" t="s">
        <v>101</v>
      </c>
      <c r="I14" s="239" t="str">
        <f t="shared" si="0"/>
        <v>Year</v>
      </c>
    </row>
    <row r="15" spans="1:9" ht="14.45" x14ac:dyDescent="0.3">
      <c r="A15" s="241" t="s">
        <v>138</v>
      </c>
      <c r="G15" s="239" t="s">
        <v>2</v>
      </c>
      <c r="H15" s="239" t="s">
        <v>3</v>
      </c>
      <c r="I15" s="239" t="str">
        <f t="shared" si="0"/>
        <v>Country</v>
      </c>
    </row>
    <row r="16" spans="1:9" ht="14.45" x14ac:dyDescent="0.3">
      <c r="A16" s="241" t="s">
        <v>139</v>
      </c>
      <c r="G16" s="239" t="s">
        <v>86</v>
      </c>
      <c r="H16" s="239" t="s">
        <v>87</v>
      </c>
      <c r="I16" s="239" t="str">
        <f t="shared" si="0"/>
        <v>Accomodation</v>
      </c>
    </row>
    <row r="17" spans="7:9" ht="14.45" x14ac:dyDescent="0.3">
      <c r="G17" s="239" t="s">
        <v>119</v>
      </c>
      <c r="H17" s="239" t="s">
        <v>88</v>
      </c>
      <c r="I17" s="239" t="str">
        <f t="shared" si="0"/>
        <v>Without Accomodation</v>
      </c>
    </row>
    <row r="18" spans="7:9" ht="14.45" x14ac:dyDescent="0.3">
      <c r="G18" s="239" t="s">
        <v>40</v>
      </c>
      <c r="H18" s="239" t="s">
        <v>44</v>
      </c>
      <c r="I18" s="239" t="str">
        <f t="shared" si="0"/>
        <v>Friday</v>
      </c>
    </row>
    <row r="19" spans="7:9" ht="14.45" x14ac:dyDescent="0.3">
      <c r="G19" s="239" t="s">
        <v>41</v>
      </c>
      <c r="H19" s="239" t="s">
        <v>45</v>
      </c>
      <c r="I19" s="239" t="str">
        <f t="shared" si="0"/>
        <v>Saturday</v>
      </c>
    </row>
    <row r="20" spans="7:9" ht="14.45" x14ac:dyDescent="0.3">
      <c r="G20" s="239" t="s">
        <v>42</v>
      </c>
      <c r="H20" s="239" t="s">
        <v>46</v>
      </c>
      <c r="I20" s="239" t="str">
        <f t="shared" si="0"/>
        <v>Sunday</v>
      </c>
    </row>
    <row r="21" spans="7:9" ht="14.45" x14ac:dyDescent="0.3">
      <c r="G21" s="239" t="s">
        <v>55</v>
      </c>
      <c r="H21" s="239" t="s">
        <v>54</v>
      </c>
      <c r="I21" s="239" t="str">
        <f t="shared" si="0"/>
        <v>Monday</v>
      </c>
    </row>
    <row r="22" spans="7:9" ht="14.45" x14ac:dyDescent="0.3">
      <c r="G22" s="239" t="s">
        <v>43</v>
      </c>
      <c r="H22" s="239" t="s">
        <v>47</v>
      </c>
      <c r="I22" s="239" t="str">
        <f t="shared" si="0"/>
        <v>3 days</v>
      </c>
    </row>
    <row r="23" spans="7:9" ht="14.45" x14ac:dyDescent="0.3">
      <c r="G23" s="239" t="s">
        <v>89</v>
      </c>
      <c r="H23" s="239" t="s">
        <v>90</v>
      </c>
      <c r="I23" s="239" t="str">
        <f t="shared" si="0"/>
        <v>Contact person</v>
      </c>
    </row>
    <row r="24" spans="7:9" ht="14.45" x14ac:dyDescent="0.3">
      <c r="G24" s="239" t="s">
        <v>5</v>
      </c>
      <c r="H24" s="239" t="s">
        <v>8</v>
      </c>
      <c r="I24" s="239" t="str">
        <f t="shared" si="0"/>
        <v>Mobile Phone</v>
      </c>
    </row>
    <row r="25" spans="7:9" ht="14.45" x14ac:dyDescent="0.3">
      <c r="G25" s="239" t="s">
        <v>10</v>
      </c>
      <c r="H25" s="239" t="s">
        <v>91</v>
      </c>
      <c r="I25" s="239" t="str">
        <f t="shared" si="0"/>
        <v>Number of attendees</v>
      </c>
    </row>
    <row r="26" spans="7:9" ht="14.45" x14ac:dyDescent="0.3">
      <c r="G26" s="239" t="s">
        <v>9</v>
      </c>
      <c r="H26" s="239" t="s">
        <v>94</v>
      </c>
      <c r="I26" s="239" t="str">
        <f t="shared" si="0"/>
        <v>Number of participants</v>
      </c>
    </row>
    <row r="27" spans="7:9" ht="14.45" x14ac:dyDescent="0.3">
      <c r="G27" s="239" t="s">
        <v>11</v>
      </c>
      <c r="H27" s="239" t="s">
        <v>14</v>
      </c>
      <c r="I27" s="239" t="str">
        <f t="shared" si="0"/>
        <v>Number of 3p rooms</v>
      </c>
    </row>
    <row r="28" spans="7:9" ht="14.45" x14ac:dyDescent="0.3">
      <c r="G28" s="239" t="s">
        <v>12</v>
      </c>
      <c r="H28" s="239" t="s">
        <v>15</v>
      </c>
      <c r="I28" s="239" t="str">
        <f t="shared" si="0"/>
        <v>Number of 4p rooms</v>
      </c>
    </row>
    <row r="29" spans="7:9" ht="14.45" x14ac:dyDescent="0.3">
      <c r="G29" s="239" t="s">
        <v>13</v>
      </c>
      <c r="H29" s="239" t="s">
        <v>16</v>
      </c>
      <c r="I29" s="239" t="str">
        <f t="shared" si="0"/>
        <v>Number of 5p rooms</v>
      </c>
    </row>
    <row r="30" spans="7:9" ht="14.45" x14ac:dyDescent="0.3">
      <c r="G30" s="239" t="s">
        <v>95</v>
      </c>
      <c r="H30" s="239" t="s">
        <v>96</v>
      </c>
      <c r="I30" s="239" t="str">
        <f t="shared" si="0"/>
        <v>Total Price</v>
      </c>
    </row>
    <row r="31" spans="7:9" ht="14.45" x14ac:dyDescent="0.3">
      <c r="G31" s="239" t="s">
        <v>27</v>
      </c>
      <c r="H31" s="239" t="s">
        <v>26</v>
      </c>
      <c r="I31" s="239" t="str">
        <f t="shared" si="0"/>
        <v>Room</v>
      </c>
    </row>
    <row r="32" spans="7:9" ht="14.45" x14ac:dyDescent="0.3">
      <c r="G32" s="239" t="s">
        <v>97</v>
      </c>
      <c r="H32" s="239" t="s">
        <v>57</v>
      </c>
      <c r="I32" s="239" t="str">
        <f t="shared" si="0"/>
        <v>Pers/Room</v>
      </c>
    </row>
    <row r="33" spans="7:9" ht="14.45" x14ac:dyDescent="0.3">
      <c r="G33" s="239" t="s">
        <v>98</v>
      </c>
      <c r="H33" s="239" t="s">
        <v>99</v>
      </c>
      <c r="I33" s="239" t="str">
        <f t="shared" si="0"/>
        <v>Date</v>
      </c>
    </row>
    <row r="34" spans="7:9" ht="14.45" x14ac:dyDescent="0.3">
      <c r="G34" s="239" t="s">
        <v>31</v>
      </c>
      <c r="H34" s="239" t="s">
        <v>33</v>
      </c>
      <c r="I34" s="239" t="str">
        <f t="shared" si="0"/>
        <v>Arrival</v>
      </c>
    </row>
    <row r="35" spans="7:9" ht="14.45" x14ac:dyDescent="0.3">
      <c r="G35" s="239" t="s">
        <v>32</v>
      </c>
      <c r="H35" s="239" t="s">
        <v>34</v>
      </c>
      <c r="I35" s="239" t="str">
        <f t="shared" si="0"/>
        <v>Departure</v>
      </c>
    </row>
    <row r="36" spans="7:9" ht="14.45" x14ac:dyDescent="0.3">
      <c r="G36" s="239" t="s">
        <v>102</v>
      </c>
      <c r="H36" s="239" t="s">
        <v>77</v>
      </c>
      <c r="I36" s="239" t="str">
        <f t="shared" si="0"/>
        <v>Number</v>
      </c>
    </row>
    <row r="37" spans="7:9" ht="14.45" x14ac:dyDescent="0.3">
      <c r="G37" s="239" t="s">
        <v>35</v>
      </c>
      <c r="H37" s="239" t="s">
        <v>37</v>
      </c>
      <c r="I37" s="239" t="str">
        <f t="shared" si="0"/>
        <v>Days</v>
      </c>
    </row>
    <row r="38" spans="7:9" ht="14.45" x14ac:dyDescent="0.3">
      <c r="G38" s="239" t="s">
        <v>36</v>
      </c>
      <c r="H38" s="239" t="s">
        <v>38</v>
      </c>
      <c r="I38" s="239" t="str">
        <f t="shared" si="0"/>
        <v>Nights</v>
      </c>
    </row>
    <row r="39" spans="7:9" ht="14.45" x14ac:dyDescent="0.3">
      <c r="G39" s="239" t="s">
        <v>59</v>
      </c>
      <c r="H39" s="239" t="s">
        <v>103</v>
      </c>
      <c r="I39" s="239" t="str">
        <f t="shared" si="0"/>
        <v>Blankets</v>
      </c>
    </row>
    <row r="40" spans="7:9" ht="14.45" x14ac:dyDescent="0.3">
      <c r="G40" s="239" t="s">
        <v>52</v>
      </c>
      <c r="H40" s="239" t="s">
        <v>53</v>
      </c>
      <c r="I40" s="239" t="str">
        <f t="shared" si="0"/>
        <v>Towels</v>
      </c>
    </row>
    <row r="41" spans="7:9" x14ac:dyDescent="0.25">
      <c r="G41" s="239" t="s">
        <v>64</v>
      </c>
      <c r="H41" s="239" t="s">
        <v>65</v>
      </c>
      <c r="I41" s="239" t="str">
        <f t="shared" si="0"/>
        <v>Total</v>
      </c>
    </row>
    <row r="42" spans="7:9" x14ac:dyDescent="0.25">
      <c r="G42" s="239" t="s">
        <v>107</v>
      </c>
      <c r="H42" s="239" t="s">
        <v>111</v>
      </c>
      <c r="I42" s="239" t="str">
        <f t="shared" si="0"/>
        <v>3 persons room</v>
      </c>
    </row>
    <row r="43" spans="7:9" x14ac:dyDescent="0.25">
      <c r="G43" s="239" t="s">
        <v>108</v>
      </c>
      <c r="H43" s="239" t="s">
        <v>110</v>
      </c>
      <c r="I43" s="239" t="str">
        <f t="shared" si="0"/>
        <v>4 persons room</v>
      </c>
    </row>
    <row r="44" spans="7:9" x14ac:dyDescent="0.25">
      <c r="G44" s="239" t="s">
        <v>109</v>
      </c>
      <c r="H44" s="239" t="s">
        <v>112</v>
      </c>
      <c r="I44" s="239" t="str">
        <f t="shared" si="0"/>
        <v>5 persons room</v>
      </c>
    </row>
    <row r="45" spans="7:9" x14ac:dyDescent="0.25">
      <c r="G45" s="239" t="s">
        <v>116</v>
      </c>
      <c r="H45" s="239" t="s">
        <v>117</v>
      </c>
      <c r="I45" s="239" t="str">
        <f t="shared" si="0"/>
        <v>may</v>
      </c>
    </row>
    <row r="46" spans="7:9" x14ac:dyDescent="0.25">
      <c r="G46" s="239" t="s">
        <v>24</v>
      </c>
      <c r="H46" s="239" t="s">
        <v>118</v>
      </c>
      <c r="I46" s="239" t="str">
        <f t="shared" si="0"/>
        <v>Belgium</v>
      </c>
    </row>
    <row r="47" spans="7:9" x14ac:dyDescent="0.25">
      <c r="G47" s="239" t="s">
        <v>120</v>
      </c>
      <c r="H47" s="239" t="s">
        <v>121</v>
      </c>
      <c r="I47" s="239" t="str">
        <f t="shared" si="0"/>
        <v>Participants without room</v>
      </c>
    </row>
    <row r="48" spans="7:9" x14ac:dyDescent="0.25">
      <c r="G48" s="239" t="s">
        <v>122</v>
      </c>
      <c r="H48" s="239" t="s">
        <v>123</v>
      </c>
      <c r="I48" s="239" t="str">
        <f t="shared" si="0"/>
        <v xml:space="preserve">To be paid at Bank Account Nr </v>
      </c>
    </row>
    <row r="49" spans="7:9" x14ac:dyDescent="0.25">
      <c r="G49" s="239" t="s">
        <v>166</v>
      </c>
      <c r="H49" s="239" t="s">
        <v>167</v>
      </c>
      <c r="I49" s="239" t="str">
        <f t="shared" si="0"/>
        <v>before 31-jan-2020</v>
      </c>
    </row>
    <row r="50" spans="7:9" x14ac:dyDescent="0.25">
      <c r="G50" s="239" t="s">
        <v>125</v>
      </c>
      <c r="H50" s="239" t="s">
        <v>126</v>
      </c>
      <c r="I50" s="239" t="str">
        <f t="shared" si="0"/>
        <v>Go to</v>
      </c>
    </row>
    <row r="51" spans="7:9" x14ac:dyDescent="0.25">
      <c r="G51" s="239" t="s">
        <v>67</v>
      </c>
      <c r="H51" s="239" t="s">
        <v>132</v>
      </c>
      <c r="I51" s="239" t="str">
        <f t="shared" si="0"/>
        <v>Meals</v>
      </c>
    </row>
    <row r="52" spans="7:9" x14ac:dyDescent="0.25">
      <c r="G52" s="239" t="s">
        <v>143</v>
      </c>
      <c r="H52" s="239" t="s">
        <v>144</v>
      </c>
      <c r="I52" s="239" t="str">
        <f t="shared" si="0"/>
        <v>Size</v>
      </c>
    </row>
    <row r="53" spans="7:9" x14ac:dyDescent="0.25">
      <c r="G53" s="239" t="s">
        <v>102</v>
      </c>
      <c r="H53" s="239" t="s">
        <v>77</v>
      </c>
      <c r="I53" s="239" t="str">
        <f t="shared" si="0"/>
        <v>Number</v>
      </c>
    </row>
    <row r="54" spans="7:9" x14ac:dyDescent="0.25">
      <c r="G54" s="239" t="s">
        <v>160</v>
      </c>
      <c r="H54" s="239" t="s">
        <v>163</v>
      </c>
      <c r="I54" s="239" t="str">
        <f t="shared" si="0"/>
        <v>Address</v>
      </c>
    </row>
    <row r="55" spans="7:9" x14ac:dyDescent="0.25">
      <c r="G55" s="239" t="s">
        <v>164</v>
      </c>
      <c r="H55" s="239" t="s">
        <v>165</v>
      </c>
      <c r="I55" s="239" t="str">
        <f t="shared" si="0"/>
        <v>Location</v>
      </c>
    </row>
  </sheetData>
  <sheetProtection password="CEFE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P11"/>
  <sheetViews>
    <sheetView workbookViewId="0"/>
  </sheetViews>
  <sheetFormatPr defaultColWidth="8.85546875" defaultRowHeight="15" x14ac:dyDescent="0.25"/>
  <cols>
    <col min="1" max="1" width="13.7109375" style="211" customWidth="1"/>
    <col min="2" max="16384" width="8.85546875" style="211"/>
  </cols>
  <sheetData>
    <row r="1" spans="1:16" ht="14.45" x14ac:dyDescent="0.3">
      <c r="G1" s="306" t="s">
        <v>106</v>
      </c>
      <c r="H1" s="306"/>
      <c r="I1" s="306"/>
    </row>
    <row r="2" spans="1:16" ht="14.45" x14ac:dyDescent="0.3">
      <c r="A2" s="211" t="s">
        <v>27</v>
      </c>
      <c r="B2" s="212" t="s">
        <v>105</v>
      </c>
      <c r="C2" s="212" t="s">
        <v>25</v>
      </c>
      <c r="D2" s="212" t="s">
        <v>50</v>
      </c>
      <c r="E2" s="212" t="s">
        <v>51</v>
      </c>
      <c r="G2" s="212" t="s">
        <v>25</v>
      </c>
      <c r="H2" s="212" t="s">
        <v>50</v>
      </c>
      <c r="I2" s="212" t="s">
        <v>51</v>
      </c>
    </row>
    <row r="3" spans="1:16" ht="14.45" x14ac:dyDescent="0.3">
      <c r="A3" s="213" t="s">
        <v>30</v>
      </c>
      <c r="B3" s="212">
        <v>23</v>
      </c>
      <c r="C3" s="212">
        <f>B3*3</f>
        <v>69</v>
      </c>
      <c r="D3" s="212">
        <f>B3*4</f>
        <v>92</v>
      </c>
      <c r="E3" s="212">
        <f>B3*5</f>
        <v>115</v>
      </c>
      <c r="G3" s="212">
        <v>69</v>
      </c>
      <c r="H3" s="212">
        <v>92</v>
      </c>
      <c r="I3" s="212">
        <v>115</v>
      </c>
    </row>
    <row r="4" spans="1:16" ht="14.45" x14ac:dyDescent="0.3">
      <c r="A4" s="213" t="s">
        <v>49</v>
      </c>
      <c r="B4" s="212">
        <v>26.6</v>
      </c>
      <c r="C4" s="212">
        <f>B4*3</f>
        <v>79.800000000000011</v>
      </c>
      <c r="D4" s="212">
        <f>B4*4</f>
        <v>106.4</v>
      </c>
      <c r="E4" s="212">
        <f>B4*5</f>
        <v>133</v>
      </c>
      <c r="G4" s="212">
        <v>80</v>
      </c>
      <c r="H4" s="212">
        <v>107</v>
      </c>
      <c r="I4" s="212">
        <v>133</v>
      </c>
    </row>
    <row r="6" spans="1:16" thickBot="1" x14ac:dyDescent="0.35"/>
    <row r="7" spans="1:16" ht="14.45" x14ac:dyDescent="0.3">
      <c r="A7" s="214" t="s">
        <v>59</v>
      </c>
      <c r="B7" s="215" t="s">
        <v>52</v>
      </c>
      <c r="C7" s="307" t="s">
        <v>17</v>
      </c>
      <c r="D7" s="307"/>
      <c r="E7" s="308"/>
      <c r="F7" s="309" t="s">
        <v>21</v>
      </c>
      <c r="G7" s="307"/>
      <c r="H7" s="308"/>
      <c r="I7" s="299" t="s">
        <v>22</v>
      </c>
      <c r="J7" s="301"/>
      <c r="K7" s="216" t="s">
        <v>48</v>
      </c>
      <c r="L7" s="299" t="s">
        <v>68</v>
      </c>
      <c r="M7" s="300"/>
      <c r="N7" s="300"/>
      <c r="O7" s="300"/>
      <c r="P7" s="301"/>
    </row>
    <row r="8" spans="1:16" x14ac:dyDescent="0.25">
      <c r="A8" s="302">
        <v>5</v>
      </c>
      <c r="B8" s="304">
        <v>5</v>
      </c>
      <c r="C8" s="217">
        <v>7</v>
      </c>
      <c r="D8" s="217">
        <v>7</v>
      </c>
      <c r="E8" s="218">
        <v>7</v>
      </c>
      <c r="F8" s="219">
        <v>11</v>
      </c>
      <c r="G8" s="217">
        <v>11</v>
      </c>
      <c r="H8" s="220">
        <v>11</v>
      </c>
      <c r="I8" s="219">
        <v>17</v>
      </c>
      <c r="J8" s="220">
        <v>17</v>
      </c>
      <c r="K8" s="221">
        <v>45</v>
      </c>
      <c r="L8" s="222">
        <v>25</v>
      </c>
      <c r="M8" s="223">
        <v>40</v>
      </c>
      <c r="N8" s="224">
        <v>40</v>
      </c>
      <c r="O8" s="225">
        <v>85</v>
      </c>
      <c r="P8" s="226" t="s">
        <v>83</v>
      </c>
    </row>
    <row r="9" spans="1:16" ht="15.75" thickBot="1" x14ac:dyDescent="0.3">
      <c r="A9" s="303"/>
      <c r="B9" s="305"/>
      <c r="C9" s="227">
        <v>6</v>
      </c>
      <c r="D9" s="227">
        <v>6</v>
      </c>
      <c r="E9" s="228">
        <v>6</v>
      </c>
      <c r="F9" s="229">
        <v>9</v>
      </c>
      <c r="G9" s="227">
        <v>9</v>
      </c>
      <c r="H9" s="230">
        <v>9</v>
      </c>
      <c r="I9" s="229">
        <v>14</v>
      </c>
      <c r="J9" s="230">
        <v>14</v>
      </c>
      <c r="K9" s="231">
        <v>35</v>
      </c>
      <c r="L9" s="232">
        <v>15</v>
      </c>
      <c r="M9" s="233">
        <v>25</v>
      </c>
      <c r="N9" s="234">
        <v>25</v>
      </c>
      <c r="O9" s="235">
        <v>45</v>
      </c>
      <c r="P9" s="236" t="s">
        <v>104</v>
      </c>
    </row>
    <row r="11" spans="1:16" ht="14.45" x14ac:dyDescent="0.3">
      <c r="A11" s="211" t="s">
        <v>141</v>
      </c>
      <c r="B11" s="212">
        <v>20</v>
      </c>
    </row>
  </sheetData>
  <sheetProtection password="CEFE" sheet="1" objects="1" scenarios="1" selectLockedCells="1"/>
  <mergeCells count="7">
    <mergeCell ref="L7:P7"/>
    <mergeCell ref="A8:A9"/>
    <mergeCell ref="B8:B9"/>
    <mergeCell ref="G1:I1"/>
    <mergeCell ref="C7:E7"/>
    <mergeCell ref="F7:H7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Voorblad - Frontpage</vt:lpstr>
      <vt:lpstr>Zonder verblijf - Without Accom</vt:lpstr>
      <vt:lpstr>Kamers 3p - Rooms 3p</vt:lpstr>
      <vt:lpstr>Kamers 4p - Rooms 4p</vt:lpstr>
      <vt:lpstr>Kamers 5p - Rooms 5p</vt:lpstr>
      <vt:lpstr>Keuzelijsten</vt:lpstr>
      <vt:lpstr>Prijzen</vt:lpstr>
      <vt:lpstr>'Kamers 5p - Rooms 5p'!Afdruktitels</vt:lpstr>
      <vt:lpstr>GekozenTaal</vt:lpstr>
      <vt:lpstr>K_AankomstDatum</vt:lpstr>
      <vt:lpstr>K_Taal</vt:lpstr>
      <vt:lpstr>K_Vertrekdatum</vt:lpstr>
      <vt:lpstr>T_Shirt_Maat</vt:lpstr>
      <vt:lpstr>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Peecee</dc:creator>
  <cp:lastModifiedBy>Paul</cp:lastModifiedBy>
  <cp:lastPrinted>2020-01-05T21:00:38Z</cp:lastPrinted>
  <dcterms:created xsi:type="dcterms:W3CDTF">2019-05-24T18:51:54Z</dcterms:created>
  <dcterms:modified xsi:type="dcterms:W3CDTF">2020-01-06T21:15:49Z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